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202300"/>
  <mc:AlternateContent xmlns:mc="http://schemas.openxmlformats.org/markup-compatibility/2006">
    <mc:Choice Requires="x15">
      <x15ac:absPath xmlns:x15ac="http://schemas.microsoft.com/office/spreadsheetml/2010/11/ac" url="/Users/sairavalley/Desktop/Saira Valley Consulting LLC/"/>
    </mc:Choice>
  </mc:AlternateContent>
  <xr:revisionPtr revIDLastSave="0" documentId="13_ncr:1_{42A6297A-1609-AE4B-8953-08340619E4F6}" xr6:coauthVersionLast="47" xr6:coauthVersionMax="47" xr10:uidLastSave="{00000000-0000-0000-0000-000000000000}"/>
  <bookViews>
    <workbookView xWindow="0" yWindow="780" windowWidth="34560" windowHeight="19880" xr2:uid="{54793026-4AA4-F940-86E4-657E935EBECC}"/>
  </bookViews>
  <sheets>
    <sheet name="Welcome" sheetId="16" r:id="rId1"/>
    <sheet name="Hub" sheetId="2" r:id="rId2"/>
    <sheet name="MTDC Temp" sheetId="1" r:id="rId3"/>
    <sheet name="TDC Temp" sheetId="12" r:id="rId4"/>
    <sheet name="Staff Hub" sheetId="11" r:id="rId5"/>
    <sheet name="Run Rate sample" sheetId="4" r:id="rId6"/>
    <sheet name="YTD Details Sample" sheetId="3" r:id="rId7"/>
    <sheet name="Disclaimer" sheetId="15" r:id="rId8"/>
    <sheet name="Directions - Hub" sheetId="10" r:id="rId9"/>
    <sheet name="Directions-Template" sheetId="8" r:id="rId10"/>
    <sheet name="Directions - Run Rate" sheetId="14" r:id="rId11"/>
    <sheet name="RA Tips" sheetId="5" r:id="rId12"/>
  </sheets>
  <definedNames>
    <definedName name="_xlnm._FilterDatabase" localSheetId="1" hidden="1">Hub!$A$8:$M$8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C1" i="1"/>
  <c r="C1" i="12"/>
  <c r="M4" i="11"/>
  <c r="E4" i="11"/>
  <c r="B42" i="4" l="1"/>
  <c r="M9" i="2"/>
  <c r="L9" i="2"/>
  <c r="K9" i="2"/>
  <c r="J9" i="2"/>
  <c r="I9" i="2"/>
  <c r="H9" i="2"/>
  <c r="G9" i="2"/>
  <c r="E9" i="2"/>
  <c r="D9" i="2"/>
  <c r="C9" i="2"/>
  <c r="A9" i="2"/>
  <c r="B55" i="12"/>
  <c r="C55" i="12"/>
  <c r="C54" i="12"/>
  <c r="H53" i="12"/>
  <c r="G53" i="12"/>
  <c r="F53" i="12"/>
  <c r="E53" i="12"/>
  <c r="G52" i="12"/>
  <c r="F52" i="12"/>
  <c r="E52" i="12"/>
  <c r="D52" i="12"/>
  <c r="C52" i="12"/>
  <c r="B52" i="12"/>
  <c r="E54" i="12"/>
  <c r="G49" i="12"/>
  <c r="H49" i="12" s="1"/>
  <c r="H48" i="12"/>
  <c r="G48" i="12"/>
  <c r="G47" i="12"/>
  <c r="H47" i="12" s="1"/>
  <c r="G46" i="12"/>
  <c r="H46" i="12" s="1"/>
  <c r="G45" i="12"/>
  <c r="H45" i="12" s="1"/>
  <c r="G44" i="12"/>
  <c r="H44" i="12" s="1"/>
  <c r="H43" i="12"/>
  <c r="G43" i="12"/>
  <c r="G42" i="12"/>
  <c r="H42" i="12" s="1"/>
  <c r="G41" i="12"/>
  <c r="H41" i="12" s="1"/>
  <c r="M40" i="12"/>
  <c r="G40" i="12"/>
  <c r="H40" i="12" s="1"/>
  <c r="G39" i="12"/>
  <c r="H39" i="12" s="1"/>
  <c r="H38" i="12"/>
  <c r="G38" i="12"/>
  <c r="G37" i="12"/>
  <c r="H37" i="12" s="1"/>
  <c r="G36" i="12"/>
  <c r="H36" i="12" s="1"/>
  <c r="G35" i="12"/>
  <c r="H35" i="12" s="1"/>
  <c r="G34" i="12"/>
  <c r="H34" i="12" s="1"/>
  <c r="H33" i="12"/>
  <c r="G33" i="12"/>
  <c r="G32" i="12"/>
  <c r="H32" i="12" s="1"/>
  <c r="G31" i="12"/>
  <c r="H31" i="12" s="1"/>
  <c r="G30" i="12"/>
  <c r="H30" i="12" s="1"/>
  <c r="G29" i="12"/>
  <c r="H29" i="12" s="1"/>
  <c r="M28" i="12"/>
  <c r="O28" i="12" s="1"/>
  <c r="G28" i="12"/>
  <c r="H28" i="12" s="1"/>
  <c r="G27" i="12"/>
  <c r="H27" i="12" s="1"/>
  <c r="H26" i="12"/>
  <c r="G26" i="12"/>
  <c r="G25" i="12"/>
  <c r="H25" i="12" s="1"/>
  <c r="G24" i="12"/>
  <c r="H24" i="12" s="1"/>
  <c r="H23" i="12"/>
  <c r="G23" i="12"/>
  <c r="G22" i="12"/>
  <c r="H22" i="12" s="1"/>
  <c r="K21" i="12"/>
  <c r="G21" i="12"/>
  <c r="H21" i="12" s="1"/>
  <c r="H20" i="12"/>
  <c r="G20" i="12"/>
  <c r="Q13" i="12"/>
  <c r="N13" i="12"/>
  <c r="R13" i="12" s="1"/>
  <c r="R12" i="12"/>
  <c r="Q12" i="12"/>
  <c r="N12" i="12"/>
  <c r="Q11" i="12"/>
  <c r="N11" i="12"/>
  <c r="R11" i="12" s="1"/>
  <c r="Q10" i="12"/>
  <c r="N10" i="12"/>
  <c r="R10" i="12" s="1"/>
  <c r="R9" i="12"/>
  <c r="Q9" i="12"/>
  <c r="N9" i="12"/>
  <c r="R8" i="12"/>
  <c r="Q8" i="12"/>
  <c r="N8" i="12"/>
  <c r="Q7" i="12"/>
  <c r="N7" i="12"/>
  <c r="R7" i="12" s="1"/>
  <c r="Q6" i="12"/>
  <c r="R6" i="12" s="1"/>
  <c r="N6" i="12"/>
  <c r="Q5" i="12"/>
  <c r="R5" i="12" s="1"/>
  <c r="N5" i="12"/>
  <c r="Q4" i="12"/>
  <c r="N4" i="12"/>
  <c r="R4" i="12" s="1"/>
  <c r="Q3" i="12"/>
  <c r="N3" i="12"/>
  <c r="R3" i="12" s="1"/>
  <c r="B3" i="12"/>
  <c r="G12" i="12"/>
  <c r="M40" i="1"/>
  <c r="M28" i="1"/>
  <c r="B3" i="1"/>
  <c r="F9" i="2" s="1"/>
  <c r="B40" i="4"/>
  <c r="B39" i="4"/>
  <c r="B38" i="4"/>
  <c r="B37" i="4"/>
  <c r="B36" i="4"/>
  <c r="B35" i="4"/>
  <c r="B34" i="4"/>
  <c r="B33" i="4"/>
  <c r="B32" i="4"/>
  <c r="B31" i="4"/>
  <c r="B30" i="4"/>
  <c r="B29" i="4"/>
  <c r="B44" i="4"/>
  <c r="B28" i="4"/>
  <c r="B27" i="4"/>
  <c r="B26" i="4"/>
  <c r="B25" i="4"/>
  <c r="C25" i="4" s="1"/>
  <c r="B24" i="4"/>
  <c r="C24" i="4" s="1"/>
  <c r="B23" i="4"/>
  <c r="C23" i="4" s="1"/>
  <c r="B22" i="4"/>
  <c r="C22" i="4" s="1"/>
  <c r="B21" i="4"/>
  <c r="B20" i="4"/>
  <c r="B19" i="4"/>
  <c r="B18" i="4"/>
  <c r="B17" i="4"/>
  <c r="B16" i="4"/>
  <c r="B15" i="4"/>
  <c r="B14" i="4"/>
  <c r="B13" i="4"/>
  <c r="B12" i="4"/>
  <c r="B11" i="4"/>
  <c r="B9" i="4"/>
  <c r="E6" i="4"/>
  <c r="E7" i="4" s="1"/>
  <c r="E8" i="4" s="1"/>
  <c r="E9" i="4" s="1"/>
  <c r="E10" i="4" s="1"/>
  <c r="E11" i="4" s="1"/>
  <c r="E12" i="4" s="1"/>
  <c r="E13" i="4" s="1"/>
  <c r="E14" i="4" s="1"/>
  <c r="E15" i="4" s="1"/>
  <c r="E16" i="4" s="1"/>
  <c r="E17" i="4" s="1"/>
  <c r="E18" i="4" s="1"/>
  <c r="E19" i="4" s="1"/>
  <c r="E20" i="4" s="1"/>
  <c r="E21" i="4" s="1"/>
  <c r="E22" i="4" s="1"/>
  <c r="B13" i="12" l="1"/>
  <c r="G13" i="12" s="1"/>
  <c r="K23" i="12" s="1"/>
  <c r="D16" i="12"/>
  <c r="F16" i="12" s="1"/>
  <c r="H16" i="12" s="1"/>
  <c r="D54" i="12"/>
  <c r="F54" i="12"/>
  <c r="K22" i="12"/>
  <c r="K24" i="12" s="1"/>
  <c r="P28" i="12"/>
  <c r="O40" i="12"/>
  <c r="N22" i="12" s="1"/>
  <c r="N21" i="12"/>
  <c r="O28" i="1"/>
  <c r="K22" i="1" s="1"/>
  <c r="K21" i="1"/>
  <c r="O40" i="1"/>
  <c r="N22" i="1" s="1"/>
  <c r="N21" i="1"/>
  <c r="B3" i="4"/>
  <c r="B5" i="4" s="1"/>
  <c r="B41" i="4"/>
  <c r="B43" i="4" s="1"/>
  <c r="B45" i="4" s="1"/>
  <c r="Q13" i="1"/>
  <c r="Q12" i="1"/>
  <c r="Q11" i="1"/>
  <c r="Q10" i="1"/>
  <c r="R10" i="1" s="1"/>
  <c r="Q9" i="1"/>
  <c r="R9" i="1" s="1"/>
  <c r="Q8" i="1"/>
  <c r="Q7" i="1"/>
  <c r="Q6" i="1"/>
  <c r="Q5" i="1"/>
  <c r="Q4" i="1"/>
  <c r="Q3" i="1"/>
  <c r="N13" i="1"/>
  <c r="N12" i="1"/>
  <c r="N11" i="1"/>
  <c r="N10" i="1"/>
  <c r="N9" i="1"/>
  <c r="N8" i="1"/>
  <c r="N7" i="1"/>
  <c r="N6" i="1"/>
  <c r="N5" i="1"/>
  <c r="N4" i="1"/>
  <c r="N3" i="1"/>
  <c r="G49" i="1"/>
  <c r="H49" i="1" s="1"/>
  <c r="G48" i="1"/>
  <c r="H48" i="1" s="1"/>
  <c r="G47" i="1"/>
  <c r="H47" i="1" s="1"/>
  <c r="G46" i="1"/>
  <c r="H46" i="1" s="1"/>
  <c r="G45" i="1"/>
  <c r="H45" i="1" s="1"/>
  <c r="G44" i="1"/>
  <c r="H44" i="1" s="1"/>
  <c r="G43" i="1"/>
  <c r="G42" i="1"/>
  <c r="H42" i="1" s="1"/>
  <c r="G41" i="1"/>
  <c r="H41" i="1" s="1"/>
  <c r="G40" i="1"/>
  <c r="H40" i="1" s="1"/>
  <c r="G39" i="1"/>
  <c r="H39" i="1" s="1"/>
  <c r="G38" i="1"/>
  <c r="H38" i="1" s="1"/>
  <c r="G37" i="1"/>
  <c r="H37" i="1" s="1"/>
  <c r="G36" i="1"/>
  <c r="H36" i="1" s="1"/>
  <c r="G35" i="1"/>
  <c r="H35" i="1" s="1"/>
  <c r="G34" i="1"/>
  <c r="H34" i="1" s="1"/>
  <c r="G33" i="1"/>
  <c r="H33" i="1" s="1"/>
  <c r="G32" i="1"/>
  <c r="H32" i="1" s="1"/>
  <c r="G31" i="1"/>
  <c r="H31" i="1" s="1"/>
  <c r="G30" i="1"/>
  <c r="H30" i="1" s="1"/>
  <c r="G29" i="1"/>
  <c r="H29" i="1" s="1"/>
  <c r="G28" i="1"/>
  <c r="H28" i="1" s="1"/>
  <c r="G27" i="1"/>
  <c r="H27" i="1" s="1"/>
  <c r="G26" i="1"/>
  <c r="H26" i="1" s="1"/>
  <c r="G25" i="1"/>
  <c r="H25" i="1" s="1"/>
  <c r="G24" i="1"/>
  <c r="H24" i="1" s="1"/>
  <c r="G23" i="1"/>
  <c r="H23" i="1" s="1"/>
  <c r="G22" i="1"/>
  <c r="H22" i="1" s="1"/>
  <c r="G21" i="1"/>
  <c r="H21" i="1" s="1"/>
  <c r="G20" i="1"/>
  <c r="F51" i="1"/>
  <c r="E51" i="1"/>
  <c r="D51" i="1"/>
  <c r="C51" i="1"/>
  <c r="B51" i="1"/>
  <c r="F50" i="1"/>
  <c r="F53" i="1" s="1"/>
  <c r="E50" i="1"/>
  <c r="E53" i="1" s="1"/>
  <c r="D50" i="1"/>
  <c r="B55" i="1" s="1"/>
  <c r="C55" i="1" s="1"/>
  <c r="C50" i="1"/>
  <c r="B50" i="1"/>
  <c r="N24" i="12" l="1"/>
  <c r="N23" i="12"/>
  <c r="G12" i="1"/>
  <c r="B13" i="1"/>
  <c r="G13" i="1" s="1"/>
  <c r="G54" i="12"/>
  <c r="H52" i="12"/>
  <c r="E3" i="12" s="1"/>
  <c r="H3" i="12" s="1"/>
  <c r="B54" i="12"/>
  <c r="H54" i="12" s="1"/>
  <c r="P40" i="12"/>
  <c r="P40" i="1"/>
  <c r="P28" i="1"/>
  <c r="C19" i="4"/>
  <c r="B6" i="4"/>
  <c r="B7" i="4" s="1"/>
  <c r="H4" i="2" s="1"/>
  <c r="C13" i="4"/>
  <c r="C17" i="4"/>
  <c r="C16" i="4"/>
  <c r="C15" i="4"/>
  <c r="C28" i="4"/>
  <c r="C27" i="4"/>
  <c r="C26" i="4"/>
  <c r="C14" i="4"/>
  <c r="C12" i="4"/>
  <c r="C21" i="4"/>
  <c r="C11" i="4"/>
  <c r="C20" i="4"/>
  <c r="C40" i="4"/>
  <c r="C18" i="4"/>
  <c r="B47" i="4"/>
  <c r="R4" i="1"/>
  <c r="R5" i="1"/>
  <c r="R7" i="1"/>
  <c r="R6" i="1"/>
  <c r="R8" i="1"/>
  <c r="R11" i="1"/>
  <c r="R12" i="1"/>
  <c r="R3" i="1"/>
  <c r="R13" i="1"/>
  <c r="B52" i="1"/>
  <c r="C52" i="1"/>
  <c r="C54" i="1" s="1"/>
  <c r="D52" i="1"/>
  <c r="G51" i="1"/>
  <c r="H51" i="1" s="1"/>
  <c r="G50" i="1"/>
  <c r="G53" i="1" s="1"/>
  <c r="H53" i="1" s="1"/>
  <c r="F52" i="1"/>
  <c r="F54" i="1" s="1"/>
  <c r="H43" i="1"/>
  <c r="H20" i="1"/>
  <c r="E52" i="1"/>
  <c r="K24" i="1" l="1"/>
  <c r="K23" i="1"/>
  <c r="N24" i="1"/>
  <c r="N23" i="1"/>
  <c r="B54" i="1"/>
  <c r="E54" i="1"/>
  <c r="D54" i="1"/>
  <c r="D16" i="1"/>
  <c r="F16" i="1" s="1"/>
  <c r="H50" i="1"/>
  <c r="G52" i="1"/>
  <c r="H52" i="1" s="1"/>
  <c r="E3" i="1" s="1"/>
  <c r="G54" i="1" l="1"/>
  <c r="H54" i="1" s="1"/>
  <c r="H16" i="1"/>
  <c r="H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Valley,Saira Y  (BIDMC - raaa)</author>
  </authors>
  <commentList>
    <comment ref="B55" authorId="0" shapeId="0" xr:uid="{DF694E25-5BC6-AA4A-8FCC-CC8F1BD9057A}">
      <text>
        <r>
          <rPr>
            <b/>
            <sz val="9"/>
            <color rgb="FF000000"/>
            <rFont val="Tahoma"/>
            <family val="2"/>
          </rPr>
          <t>Valley,Saira Y  (BIDMC - raaa):</t>
        </r>
        <r>
          <rPr>
            <sz val="9"/>
            <color rgb="FF000000"/>
            <rFont val="Tahoma"/>
            <family val="2"/>
          </rPr>
          <t xml:space="preserve">
</t>
        </r>
        <r>
          <rPr>
            <sz val="9"/>
            <color rgb="FF000000"/>
            <rFont val="Tahoma"/>
            <family val="2"/>
          </rPr>
          <t>IDC rate could be off from the current rate if a grant has more than one rate applied due to changes over the last few fiscal years</t>
        </r>
      </text>
    </comment>
    <comment ref="C55" authorId="0" shapeId="0" xr:uid="{3CB8F3DA-9244-0149-A21B-5921E5108F76}">
      <text>
        <r>
          <rPr>
            <b/>
            <sz val="9"/>
            <color rgb="FF000000"/>
            <rFont val="Tahoma"/>
            <family val="2"/>
          </rPr>
          <t>Valley,Saira Y  (BIDMC - raaa):</t>
        </r>
        <r>
          <rPr>
            <sz val="9"/>
            <color rgb="FF000000"/>
            <rFont val="Tahoma"/>
            <family val="2"/>
          </rPr>
          <t xml:space="preserve">
</t>
        </r>
        <r>
          <rPr>
            <sz val="9"/>
            <color rgb="FF000000"/>
            <rFont val="Tahoma"/>
            <family val="2"/>
          </rPr>
          <t>If you do not have a match, check to see where your data entry is off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Valley,Saira Y  (BIDMC - raaa)</author>
  </authors>
  <commentList>
    <comment ref="B55" authorId="0" shapeId="0" xr:uid="{ACDB3980-F3B8-7E47-B8FA-E61883479BF2}">
      <text>
        <r>
          <rPr>
            <b/>
            <sz val="9"/>
            <color rgb="FF000000"/>
            <rFont val="Tahoma"/>
            <family val="2"/>
          </rPr>
          <t>Valley,Saira Y  (BIDMC - raaa):</t>
        </r>
        <r>
          <rPr>
            <sz val="9"/>
            <color rgb="FF000000"/>
            <rFont val="Tahoma"/>
            <family val="2"/>
          </rPr>
          <t xml:space="preserve">
</t>
        </r>
        <r>
          <rPr>
            <sz val="9"/>
            <color rgb="FF000000"/>
            <rFont val="Tahoma"/>
            <family val="2"/>
          </rPr>
          <t>IDC rate could be off from the current rate if a grant has more than one rate applied due to changes over the last few fiscal years</t>
        </r>
      </text>
    </comment>
    <comment ref="C55" authorId="0" shapeId="0" xr:uid="{66A94E69-8830-F54D-92A6-94BD81091E14}">
      <text>
        <r>
          <rPr>
            <b/>
            <sz val="9"/>
            <color rgb="FF000000"/>
            <rFont val="Tahoma"/>
            <family val="2"/>
          </rPr>
          <t>Valley,Saira Y  (BIDMC - raaa):</t>
        </r>
        <r>
          <rPr>
            <sz val="9"/>
            <color rgb="FF000000"/>
            <rFont val="Tahoma"/>
            <family val="2"/>
          </rPr>
          <t xml:space="preserve">
</t>
        </r>
        <r>
          <rPr>
            <sz val="9"/>
            <color rgb="FF000000"/>
            <rFont val="Tahoma"/>
            <family val="2"/>
          </rPr>
          <t>If you do not have a match, check to see where your data entry is off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Valley,Saira Y  (BIDMC - raaa)</author>
    <author>Saira Valley</author>
  </authors>
  <commentList>
    <comment ref="B3" authorId="0" shapeId="0" xr:uid="{E79B8C04-73D5-3347-A47D-4FB1BFCD7B62}">
      <text>
        <r>
          <rPr>
            <b/>
            <sz val="9"/>
            <color rgb="FF000000"/>
            <rFont val="Tahoma"/>
            <family val="2"/>
          </rPr>
          <t>Valley,Saira Y  (BIDMC - raaa):</t>
        </r>
        <r>
          <rPr>
            <sz val="9"/>
            <color rgb="FF000000"/>
            <rFont val="Tahoma"/>
            <family val="2"/>
          </rPr>
          <t xml:space="preserve">
</t>
        </r>
        <r>
          <rPr>
            <sz val="9"/>
            <color rgb="FF000000"/>
            <rFont val="Tahoma"/>
            <family val="2"/>
          </rPr>
          <t xml:space="preserve">This is set up to subtract 12 mos from the current recon period
</t>
        </r>
        <r>
          <rPr>
            <sz val="9"/>
            <color rgb="FF000000"/>
            <rFont val="Tahoma"/>
            <family val="2"/>
          </rPr>
          <t xml:space="preserve"> you are reconciling. If you have more than 12 mos, pls manually overwrite</t>
        </r>
      </text>
    </comment>
    <comment ref="B4" authorId="0" shapeId="0" xr:uid="{F2292832-2736-144C-ABC9-423422EEFF7E}">
      <text>
        <r>
          <rPr>
            <b/>
            <sz val="9"/>
            <color rgb="FF000000"/>
            <rFont val="Tahoma"/>
            <family val="2"/>
          </rPr>
          <t>Valley,Saira Y  (BIDMC This will auto fill from the Hub tab</t>
        </r>
        <r>
          <rPr>
            <sz val="9"/>
            <color rgb="FF000000"/>
            <rFont val="Tahoma"/>
            <family val="2"/>
          </rPr>
          <t xml:space="preserve">
</t>
        </r>
      </text>
    </comment>
    <comment ref="F4" authorId="1" shapeId="0" xr:uid="{1281892D-7D7D-F741-98EB-2C25DC614BA8}">
      <text>
        <r>
          <rPr>
            <b/>
            <sz val="10"/>
            <color rgb="FF000000"/>
            <rFont val="Tahoma"/>
            <family val="2"/>
          </rPr>
          <t>Saira Valley:</t>
        </r>
        <r>
          <rPr>
            <sz val="10"/>
            <color rgb="FF000000"/>
            <rFont val="Tahoma"/>
            <family val="2"/>
          </rPr>
          <t xml:space="preserve">
</t>
        </r>
        <r>
          <rPr>
            <sz val="10"/>
            <color rgb="FF000000"/>
            <rFont val="Tahoma"/>
            <family val="2"/>
          </rPr>
          <t xml:space="preserve">Manually add this info so you dont end up overwriting the formula when you add new months to the YTD details tab
</t>
        </r>
      </text>
    </comment>
  </commentList>
</comments>
</file>

<file path=xl/sharedStrings.xml><?xml version="1.0" encoding="utf-8"?>
<sst xmlns="http://schemas.openxmlformats.org/spreadsheetml/2006/main" count="390" uniqueCount="193">
  <si>
    <t>Internal Grant Number</t>
  </si>
  <si>
    <t>Project Title</t>
  </si>
  <si>
    <t>Sponsor Grant Number</t>
  </si>
  <si>
    <t>Project Start Date</t>
  </si>
  <si>
    <t>Project End Date</t>
  </si>
  <si>
    <t>Sponsor/Prime (if subk)</t>
  </si>
  <si>
    <t>Budget End Date</t>
  </si>
  <si>
    <t>Budget Start Date</t>
  </si>
  <si>
    <t>IDC Type</t>
  </si>
  <si>
    <t>IDC Rate</t>
  </si>
  <si>
    <t>Status</t>
  </si>
  <si>
    <t>Auto Carryover (Y/N)</t>
  </si>
  <si>
    <t>CFWD over % needing approval</t>
  </si>
  <si>
    <t>Months elapsed in Internal Grant ID</t>
  </si>
  <si>
    <t>Months left till Budget end date</t>
  </si>
  <si>
    <t xml:space="preserve">Progress report due in </t>
  </si>
  <si>
    <t>Days</t>
  </si>
  <si>
    <t>Reporting Period being reconciled</t>
  </si>
  <si>
    <t>Projected Balance</t>
  </si>
  <si>
    <t>Budget Category</t>
  </si>
  <si>
    <t>Posted Budget</t>
  </si>
  <si>
    <t>Current Expenses</t>
  </si>
  <si>
    <t>Cumulative Expenses</t>
  </si>
  <si>
    <t>Variance</t>
  </si>
  <si>
    <t>Financial Info from Ledger</t>
  </si>
  <si>
    <t>Total Direct Cost</t>
  </si>
  <si>
    <t>Indirect Cost</t>
  </si>
  <si>
    <t>Grand Total</t>
  </si>
  <si>
    <t>MTDC</t>
  </si>
  <si>
    <t>Subtotal Direct Cost  (MTDC)</t>
  </si>
  <si>
    <t>Subtotal Direct Cost  (No IDC)</t>
  </si>
  <si>
    <t>Cumulative Expenses + Pending Debits/Credits</t>
  </si>
  <si>
    <t>Pending Credits (negative)</t>
  </si>
  <si>
    <t>Pending Debits (positive)</t>
  </si>
  <si>
    <t>Weeks Left</t>
  </si>
  <si>
    <t>% of Posted Budget</t>
  </si>
  <si>
    <t>Yes</t>
  </si>
  <si>
    <t>Name</t>
  </si>
  <si>
    <t>Base Salary</t>
  </si>
  <si>
    <t>% Salary</t>
  </si>
  <si>
    <t>Fringe Rate</t>
  </si>
  <si>
    <t>% effort</t>
  </si>
  <si>
    <t>Committed effort</t>
  </si>
  <si>
    <t>TBD 1</t>
  </si>
  <si>
    <t>Monthly Pay</t>
  </si>
  <si>
    <t>Monthly Fringe</t>
  </si>
  <si>
    <t>Total Per month</t>
  </si>
  <si>
    <t>Salary Projections (Weekly Payroll)</t>
  </si>
  <si>
    <t>Weekly Fringe</t>
  </si>
  <si>
    <t>TBD 2</t>
  </si>
  <si>
    <t>Weely Pay</t>
  </si>
  <si>
    <t>Total Per Week</t>
  </si>
  <si>
    <t>PI Name</t>
  </si>
  <si>
    <t>Research Finance Report as of</t>
  </si>
  <si>
    <t>Last Reporting period updated</t>
  </si>
  <si>
    <t>Notes</t>
  </si>
  <si>
    <t>Account Status</t>
  </si>
  <si>
    <t>Active</t>
  </si>
  <si>
    <t>Effort Info</t>
  </si>
  <si>
    <t>Back to Hub</t>
  </si>
  <si>
    <t>Award Data</t>
  </si>
  <si>
    <t>DC</t>
  </si>
  <si>
    <t>IDC</t>
  </si>
  <si>
    <t>Total</t>
  </si>
  <si>
    <t>Budget Period</t>
  </si>
  <si>
    <t>UOB/CFWD</t>
  </si>
  <si>
    <t>1/1/23-12/31/24</t>
  </si>
  <si>
    <r>
      <t>Progress Report Due Date (</t>
    </r>
    <r>
      <rPr>
        <sz val="11"/>
        <color theme="1"/>
        <rFont val="Aptos Narrow (Body)"/>
      </rPr>
      <t>mm/dd/yy</t>
    </r>
    <r>
      <rPr>
        <sz val="14"/>
        <color theme="1"/>
        <rFont val="Aptos Narrow"/>
        <scheme val="minor"/>
      </rPr>
      <t>)</t>
    </r>
  </si>
  <si>
    <r>
      <t>Last reporting period updated (</t>
    </r>
    <r>
      <rPr>
        <sz val="11"/>
        <color theme="1"/>
        <rFont val="Aptos Narrow (Body)"/>
      </rPr>
      <t>mm/dd/yy</t>
    </r>
    <r>
      <rPr>
        <sz val="14"/>
        <color theme="1"/>
        <rFont val="Aptos Narrow"/>
        <scheme val="minor"/>
      </rPr>
      <t xml:space="preserve">) </t>
    </r>
  </si>
  <si>
    <t>FFR/Final Invoice reporting for UOB/CFWD</t>
  </si>
  <si>
    <t>Internal Grant #</t>
  </si>
  <si>
    <t xml:space="preserve">IDC % based on Ledger </t>
  </si>
  <si>
    <t>Projected DC Balance</t>
  </si>
  <si>
    <t>Sponsor</t>
  </si>
  <si>
    <t>Project 1</t>
  </si>
  <si>
    <t>NIH</t>
  </si>
  <si>
    <t>5R01123456</t>
  </si>
  <si>
    <t>RPPR due X days from today</t>
  </si>
  <si>
    <t>Link to YTD Details</t>
  </si>
  <si>
    <t>Average Run rates</t>
  </si>
  <si>
    <t>Start Date</t>
  </si>
  <si>
    <t>Prior Run rates (Avg. Monthly)</t>
  </si>
  <si>
    <t>End Date</t>
  </si>
  <si>
    <t>Month</t>
  </si>
  <si>
    <t>All DC (w/ subs)</t>
  </si>
  <si>
    <t># of Months captured</t>
  </si>
  <si>
    <t>Data Through</t>
  </si>
  <si>
    <t>$$ Spent</t>
  </si>
  <si>
    <t>% Of total (DC Only)</t>
  </si>
  <si>
    <t>Total Direct costs</t>
  </si>
  <si>
    <t>Indirect</t>
  </si>
  <si>
    <t>Total DC+IDC</t>
  </si>
  <si>
    <t>Total from YTD expenses</t>
  </si>
  <si>
    <t>Variance (s/b 0)</t>
  </si>
  <si>
    <t>Category 1</t>
  </si>
  <si>
    <t>Category 2</t>
  </si>
  <si>
    <t>Category 3</t>
  </si>
  <si>
    <t>Category 4</t>
  </si>
  <si>
    <t>Category 5</t>
  </si>
  <si>
    <t>Category 6</t>
  </si>
  <si>
    <t>Category 7</t>
  </si>
  <si>
    <t>Category 8</t>
  </si>
  <si>
    <t>Category 9</t>
  </si>
  <si>
    <t>Category 10</t>
  </si>
  <si>
    <t>Category 11</t>
  </si>
  <si>
    <t>Category 12</t>
  </si>
  <si>
    <t>Category 13</t>
  </si>
  <si>
    <t>Category 14</t>
  </si>
  <si>
    <t>Category 15</t>
  </si>
  <si>
    <t>Category 16</t>
  </si>
  <si>
    <t>Category 17</t>
  </si>
  <si>
    <t>Category 18</t>
  </si>
  <si>
    <t>Category 19</t>
  </si>
  <si>
    <t>Run Rate</t>
  </si>
  <si>
    <t>Avg Monthly Run Rates</t>
  </si>
  <si>
    <t>Amount</t>
  </si>
  <si>
    <t>Category 20</t>
  </si>
  <si>
    <t>Category 21</t>
  </si>
  <si>
    <t>Category 22</t>
  </si>
  <si>
    <t>Category 23</t>
  </si>
  <si>
    <t>Category 24</t>
  </si>
  <si>
    <t>Category 25</t>
  </si>
  <si>
    <t>Category 26</t>
  </si>
  <si>
    <t>Category 27</t>
  </si>
  <si>
    <t>Category 28</t>
  </si>
  <si>
    <t>Category 29</t>
  </si>
  <si>
    <t>Category 30</t>
  </si>
  <si>
    <t>YTD PI DC expense ONLY</t>
  </si>
  <si>
    <t xml:space="preserve">Avg Monthly DC </t>
  </si>
  <si>
    <t>Average IDC % Rate</t>
  </si>
  <si>
    <t>Recon Tips</t>
  </si>
  <si>
    <t>Updating Grant Recon Tabs</t>
  </si>
  <si>
    <t>DC Expenses from Ledger</t>
  </si>
  <si>
    <t>DC expenses in Recon</t>
  </si>
  <si>
    <t>Current DC Balance</t>
  </si>
  <si>
    <t>DC Encumbrances</t>
  </si>
  <si>
    <t>Category 24 (IDC Exempt)</t>
  </si>
  <si>
    <t>Category 25 (IDC Exempt)</t>
  </si>
  <si>
    <t>Category 26 (IDC Exempt)</t>
  </si>
  <si>
    <t>Category 27 (IDC Exempt)</t>
  </si>
  <si>
    <t>Category 28 (IDC Exempt)</t>
  </si>
  <si>
    <t>Category 29 (IDC Exempt)</t>
  </si>
  <si>
    <t>Category 30 (IDC Exempt)</t>
  </si>
  <si>
    <t>Weekly Salary Summary</t>
  </si>
  <si>
    <t>Left to pay in Budget Yr</t>
  </si>
  <si>
    <t>Monthly Salary Summary</t>
  </si>
  <si>
    <t>Salary Projections (Monthly Payroll)</t>
  </si>
  <si>
    <r>
      <t>Total Monthly salary (</t>
    </r>
    <r>
      <rPr>
        <sz val="11"/>
        <color theme="1"/>
        <rFont val="Aptos Narrow (Body)"/>
      </rPr>
      <t>per month</t>
    </r>
    <r>
      <rPr>
        <sz val="14"/>
        <color theme="1"/>
        <rFont val="Aptos Narrow"/>
        <scheme val="minor"/>
      </rPr>
      <t>)</t>
    </r>
  </si>
  <si>
    <r>
      <t>Total Monthly Fringe (</t>
    </r>
    <r>
      <rPr>
        <sz val="11"/>
        <color theme="1"/>
        <rFont val="Aptos Narrow (Body)"/>
      </rPr>
      <t>per month</t>
    </r>
    <r>
      <rPr>
        <sz val="14"/>
        <color theme="1"/>
        <rFont val="Aptos Narrow"/>
        <scheme val="minor"/>
      </rPr>
      <t>)</t>
    </r>
  </si>
  <si>
    <r>
      <t>Total Weekly salary (</t>
    </r>
    <r>
      <rPr>
        <sz val="11"/>
        <color theme="1"/>
        <rFont val="Aptos Narrow (Body)"/>
      </rPr>
      <t>per week</t>
    </r>
    <r>
      <rPr>
        <sz val="14"/>
        <color theme="1"/>
        <rFont val="Aptos Narrow"/>
        <scheme val="minor"/>
      </rPr>
      <t>)</t>
    </r>
  </si>
  <si>
    <r>
      <t>Total Weekly Fringe (</t>
    </r>
    <r>
      <rPr>
        <sz val="11"/>
        <color theme="1"/>
        <rFont val="Aptos Narrow (Body)"/>
      </rPr>
      <t>per week</t>
    </r>
    <r>
      <rPr>
        <sz val="14"/>
        <color theme="1"/>
        <rFont val="Aptos Narrow"/>
        <scheme val="minor"/>
      </rPr>
      <t>)</t>
    </r>
  </si>
  <si>
    <t>Link Library</t>
  </si>
  <si>
    <t>YTD Expenses (12 mos)</t>
  </si>
  <si>
    <t>MTDC Template</t>
  </si>
  <si>
    <t>TDC template</t>
  </si>
  <si>
    <t xml:space="preserve">Category 25 </t>
  </si>
  <si>
    <t xml:space="preserve">Category 26 </t>
  </si>
  <si>
    <t xml:space="preserve">Category 27 </t>
  </si>
  <si>
    <t xml:space="preserve">Category 28 </t>
  </si>
  <si>
    <t xml:space="preserve">Category 29 </t>
  </si>
  <si>
    <t xml:space="preserve">Category 30 </t>
  </si>
  <si>
    <t>Directions - HUB</t>
  </si>
  <si>
    <t>Directions - Templates</t>
  </si>
  <si>
    <t>TBD</t>
  </si>
  <si>
    <t>Title</t>
  </si>
  <si>
    <t>Disclaimer</t>
  </si>
  <si>
    <t xml:space="preserve">This spreadsheet was created by Saira Valley of Valley Consulting Group, LLC and Saira Valley Consulting, LLC and is shared freely for use by others to analyze grant data. </t>
  </si>
  <si>
    <t xml:space="preserve">In using this document you agree that any errors and omissions are the users responsibilty and in using the file agree to hold Valley Consulting Group, LLC, Saira Valley Consulting LLC, Saira Valley and all its affiliates harmless for any errors and omissions. </t>
  </si>
  <si>
    <t xml:space="preserve">File is used at users own risk. </t>
  </si>
  <si>
    <t xml:space="preserve">This spreadsheet is not intended to replace or serve as a substitute for audit, accounting or other internal business process or to replace professional advice. </t>
  </si>
  <si>
    <t>None of the authors, contributors, administrators, or anyone else connected with Saira Valley Consulting, LLC, in any way whatsoever, can be responsible for your use of the information contained in or linked from these web pages.</t>
  </si>
  <si>
    <t>[The author] assumes no responsibility or liability for any errors or omissions in the content of this site, or spreadsheet. The information contained herin provided on an "as is" basis with no guarantees of completeness, accuracy, usefulness or timeliness</t>
  </si>
  <si>
    <t>Employee Name</t>
  </si>
  <si>
    <t>Job Title</t>
  </si>
  <si>
    <t>Hourly</t>
  </si>
  <si>
    <t>Annual pay</t>
  </si>
  <si>
    <t>Grant 1</t>
  </si>
  <si>
    <t>Grant 2</t>
  </si>
  <si>
    <t>Grant 3</t>
  </si>
  <si>
    <t>Grant 4</t>
  </si>
  <si>
    <t>Grant 5</t>
  </si>
  <si>
    <t>Grant 6</t>
  </si>
  <si>
    <t>Grant 7</t>
  </si>
  <si>
    <t>Sample</t>
  </si>
  <si>
    <t>If Visa say VISA</t>
  </si>
  <si>
    <t>Fellow</t>
  </si>
  <si>
    <t>VISA</t>
  </si>
  <si>
    <t>Staff Details</t>
  </si>
  <si>
    <t>Staff Hub</t>
  </si>
  <si>
    <t>If you are interested in custom templates, please reach out to saira@sairavalley.com</t>
  </si>
  <si>
    <t>Links to Directions</t>
  </si>
  <si>
    <t>Directions - RunRate</t>
  </si>
  <si>
    <t>RA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</si>
</sst>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00_);_(&quot;$&quot;* \(#,##0.0000\);_(&quot;$&quot;* &quot;-&quot;??_);_(@_)"/>
    <numFmt numFmtId="165" formatCode="[$-F800]dddd\,\ mmmm\ dd\,\ yyyy"/>
    <numFmt numFmtId="166" formatCode="[$-409]mmmm\-yy;@"/>
    <numFmt numFmtId="167" formatCode="m/d/yyyy;@"/>
    <numFmt numFmtId="168" formatCode="[$-409]mmm\-yy;@"/>
    <numFmt numFmtId="169" formatCode="_(* #,##0_);_(* \(#,##0\);_(* &quot;-&quot;??_);_(@_)"/>
    <numFmt numFmtId="170" formatCode="_(&quot;$&quot;* #,##0_);_(&quot;$&quot;* \(#,##0\);_(&quot;$&quot;* &quot;-&quot;??_);_(@_)"/>
  </numFmts>
  <fonts count="46" x14ac:knownFonts="1">
    <font>
      <sz val="12"/>
      <color theme="1"/>
      <name val="Aptos Narrow"/>
      <family val="2"/>
      <scheme val="minor"/>
    </font>
    <font>
      <sz val="12"/>
      <color theme="1"/>
      <name val="Aptos Narrow"/>
      <family val="2"/>
      <scheme val="minor"/>
    </font>
    <font>
      <b/>
      <sz val="16"/>
      <color theme="1"/>
      <name val="Aptos Narrow"/>
      <scheme val="minor"/>
    </font>
    <font>
      <b/>
      <sz val="16"/>
      <color theme="1"/>
      <name val="Calibri"/>
      <family val="2"/>
    </font>
    <font>
      <sz val="12"/>
      <color theme="1"/>
      <name val="Calibri"/>
      <family val="2"/>
    </font>
    <font>
      <sz val="14"/>
      <color theme="1"/>
      <name val="Aptos Narrow"/>
      <family val="2"/>
      <scheme val="minor"/>
    </font>
    <font>
      <sz val="16"/>
      <color theme="1"/>
      <name val="Aptos Narrow"/>
      <family val="2"/>
      <scheme val="minor"/>
    </font>
    <font>
      <sz val="14"/>
      <color theme="1"/>
      <name val="Calibri"/>
      <family val="2"/>
    </font>
    <font>
      <sz val="16"/>
      <color theme="1"/>
      <name val="Calibri"/>
      <family val="2"/>
    </font>
    <font>
      <sz val="18"/>
      <color theme="1"/>
      <name val="Calibri"/>
      <family val="2"/>
    </font>
    <font>
      <b/>
      <sz val="18"/>
      <color theme="1"/>
      <name val="Calibri"/>
      <family val="2"/>
    </font>
    <font>
      <b/>
      <sz val="14"/>
      <color theme="1"/>
      <name val="Aptos Narrow"/>
      <family val="2"/>
      <scheme val="minor"/>
    </font>
    <font>
      <u/>
      <sz val="12"/>
      <color theme="10"/>
      <name val="Aptos Narrow"/>
      <family val="2"/>
      <scheme val="minor"/>
    </font>
    <font>
      <sz val="14"/>
      <color theme="1"/>
      <name val="Aptos Narrow"/>
      <scheme val="minor"/>
    </font>
    <font>
      <sz val="10"/>
      <name val="Arial"/>
      <family val="2"/>
    </font>
    <font>
      <sz val="14"/>
      <name val="Arial"/>
      <family val="2"/>
    </font>
    <font>
      <b/>
      <sz val="14"/>
      <color rgb="FF000000"/>
      <name val="Calibri"/>
      <family val="2"/>
    </font>
    <font>
      <b/>
      <i/>
      <sz val="14"/>
      <color rgb="FF000000"/>
      <name val="Calibri"/>
      <family val="2"/>
    </font>
    <font>
      <sz val="11"/>
      <color theme="1"/>
      <name val="Aptos Narrow (Body)"/>
    </font>
    <font>
      <b/>
      <sz val="9"/>
      <color rgb="FF000000"/>
      <name val="Tahoma"/>
      <family val="2"/>
    </font>
    <font>
      <sz val="9"/>
      <color rgb="FF000000"/>
      <name val="Tahoma"/>
      <family val="2"/>
    </font>
    <font>
      <b/>
      <u/>
      <sz val="20"/>
      <color theme="10"/>
      <name val="Arial"/>
      <family val="2"/>
    </font>
    <font>
      <b/>
      <sz val="18"/>
      <color theme="1"/>
      <name val="Arial"/>
      <family val="2"/>
    </font>
    <font>
      <b/>
      <sz val="16"/>
      <color theme="1"/>
      <name val="Arial"/>
      <family val="2"/>
    </font>
    <font>
      <sz val="16"/>
      <color theme="1"/>
      <name val="Arial"/>
      <family val="2"/>
    </font>
    <font>
      <sz val="18"/>
      <color theme="1"/>
      <name val="Arial"/>
      <family val="2"/>
    </font>
    <font>
      <sz val="22"/>
      <color theme="1"/>
      <name val="Calibri"/>
      <family val="2"/>
    </font>
    <font>
      <b/>
      <sz val="14"/>
      <color theme="1"/>
      <name val="Aptos Narrow"/>
      <scheme val="minor"/>
    </font>
    <font>
      <sz val="11"/>
      <color theme="1"/>
      <name val="Aptos Narrow"/>
      <family val="2"/>
      <scheme val="minor"/>
    </font>
    <font>
      <b/>
      <sz val="16"/>
      <color theme="1"/>
      <name val="Aptos Narrow"/>
      <family val="2"/>
      <scheme val="minor"/>
    </font>
    <font>
      <u/>
      <sz val="11"/>
      <color theme="10"/>
      <name val="Aptos Narrow"/>
      <family val="2"/>
      <scheme val="minor"/>
    </font>
    <font>
      <b/>
      <sz val="11"/>
      <color theme="1"/>
      <name val="Aptos Narrow"/>
      <family val="2"/>
      <scheme val="minor"/>
    </font>
    <font>
      <u/>
      <sz val="16"/>
      <color theme="10"/>
      <name val="Aptos Narrow"/>
      <family val="2"/>
      <scheme val="minor"/>
    </font>
    <font>
      <u/>
      <sz val="18"/>
      <color theme="10"/>
      <name val="Aptos Narrow"/>
      <family val="2"/>
      <scheme val="minor"/>
    </font>
    <font>
      <u/>
      <sz val="20"/>
      <color theme="10"/>
      <name val="Aptos Narrow"/>
      <family val="2"/>
      <scheme val="minor"/>
    </font>
    <font>
      <sz val="10"/>
      <color rgb="FF000000"/>
      <name val="Tahoma"/>
      <family val="2"/>
    </font>
    <font>
      <sz val="14"/>
      <color theme="1"/>
      <name val="Arial"/>
      <family val="2"/>
    </font>
    <font>
      <b/>
      <sz val="12"/>
      <color theme="1"/>
      <name val="Aptos Narrow"/>
      <scheme val="minor"/>
    </font>
    <font>
      <b/>
      <sz val="18"/>
      <color theme="1"/>
      <name val="Aptos Narrow"/>
      <family val="2"/>
      <scheme val="minor"/>
    </font>
    <font>
      <sz val="18"/>
      <color theme="1"/>
      <name val="Aptos Narrow"/>
      <family val="2"/>
      <scheme val="minor"/>
    </font>
    <font>
      <b/>
      <sz val="22"/>
      <color theme="1"/>
      <name val="Arial"/>
      <family val="2"/>
    </font>
    <font>
      <b/>
      <sz val="22"/>
      <color theme="1"/>
      <name val="Aptos Narrow"/>
      <scheme val="minor"/>
    </font>
    <font>
      <b/>
      <sz val="18"/>
      <color theme="1"/>
      <name val="Aptos Narrow"/>
      <scheme val="minor"/>
    </font>
    <font>
      <b/>
      <sz val="10"/>
      <color rgb="FF000000"/>
      <name val="Tahoma"/>
      <family val="2"/>
    </font>
    <font>
      <b/>
      <sz val="20"/>
      <color theme="1"/>
      <name val="Calibri"/>
      <family val="2"/>
    </font>
    <font>
      <sz val="24"/>
      <color theme="1"/>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CEF2"/>
        <bgColor rgb="FF000000"/>
      </patternFill>
    </fill>
    <fill>
      <patternFill patternType="solid">
        <fgColor rgb="FFDAFFEC"/>
        <bgColor indexed="64"/>
      </patternFill>
    </fill>
    <fill>
      <patternFill patternType="solid">
        <fgColor rgb="FFD6CEF2"/>
        <bgColor indexed="64"/>
      </patternFill>
    </fill>
    <fill>
      <patternFill patternType="solid">
        <fgColor rgb="FFCDFCFE"/>
        <bgColor indexed="64"/>
      </patternFill>
    </fill>
    <fill>
      <patternFill patternType="solid">
        <fgColor rgb="FFD0F8D2"/>
        <bgColor indexed="64"/>
      </patternFill>
    </fill>
    <fill>
      <patternFill patternType="solid">
        <fgColor rgb="FFB3ECF7"/>
        <bgColor indexed="64"/>
      </patternFill>
    </fill>
    <fill>
      <patternFill patternType="solid">
        <fgColor rgb="FFCCFFCC"/>
        <bgColor indexed="64"/>
      </patternFill>
    </fill>
    <fill>
      <patternFill patternType="solid">
        <fgColor theme="0" tint="-0.499984740745262"/>
        <bgColor indexed="64"/>
      </patternFill>
    </fill>
    <fill>
      <patternFill patternType="solid">
        <fgColor rgb="FFD3C3F2"/>
        <bgColor indexed="64"/>
      </patternFill>
    </fill>
    <fill>
      <patternFill patternType="solid">
        <fgColor rgb="FFB8E7D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style="thin">
        <color theme="0" tint="-0.14996795556505021"/>
      </bottom>
      <diagonal/>
    </border>
    <border>
      <left/>
      <right/>
      <top/>
      <bottom style="thin">
        <color theme="0" tint="-0.14996795556505021"/>
      </bottom>
      <diagonal/>
    </border>
    <border>
      <left style="thin">
        <color indexed="64"/>
      </left>
      <right style="thin">
        <color indexed="64"/>
      </right>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0" fontId="14" fillId="0" borderId="0"/>
    <xf numFmtId="0" fontId="28" fillId="0" borderId="0"/>
    <xf numFmtId="0" fontId="30" fillId="0" borderId="0" applyNumberForma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cellStyleXfs>
  <cellXfs count="290">
    <xf numFmtId="0" fontId="0" fillId="0" borderId="0" xfId="0"/>
    <xf numFmtId="0" fontId="0" fillId="2" borderId="0" xfId="0" applyFill="1"/>
    <xf numFmtId="0" fontId="4" fillId="2" borderId="0" xfId="0" applyFont="1" applyFill="1"/>
    <xf numFmtId="0" fontId="3" fillId="2" borderId="4" xfId="0" applyFont="1" applyFill="1" applyBorder="1"/>
    <xf numFmtId="0" fontId="3" fillId="2" borderId="0" xfId="0" applyFont="1" applyFill="1"/>
    <xf numFmtId="0" fontId="7" fillId="2" borderId="0" xfId="0" applyFont="1" applyFill="1"/>
    <xf numFmtId="0" fontId="7" fillId="2" borderId="2" xfId="0" applyFont="1" applyFill="1" applyBorder="1"/>
    <xf numFmtId="0" fontId="9" fillId="2" borderId="0" xfId="0" applyFont="1" applyFill="1"/>
    <xf numFmtId="0" fontId="7" fillId="2" borderId="11" xfId="0" applyFont="1" applyFill="1" applyBorder="1" applyAlignment="1">
      <alignment horizontal="left"/>
    </xf>
    <xf numFmtId="0" fontId="0" fillId="2" borderId="2" xfId="0" applyFill="1" applyBorder="1"/>
    <xf numFmtId="0" fontId="0" fillId="2" borderId="4" xfId="0" applyFill="1" applyBorder="1"/>
    <xf numFmtId="0" fontId="7" fillId="2" borderId="6" xfId="0" applyFont="1" applyFill="1" applyBorder="1"/>
    <xf numFmtId="0" fontId="7" fillId="2" borderId="9" xfId="0" applyFont="1" applyFill="1" applyBorder="1"/>
    <xf numFmtId="14" fontId="2" fillId="2" borderId="12" xfId="0" applyNumberFormat="1" applyFont="1" applyFill="1" applyBorder="1"/>
    <xf numFmtId="0" fontId="5" fillId="2" borderId="1" xfId="0" applyFont="1" applyFill="1" applyBorder="1"/>
    <xf numFmtId="44" fontId="5" fillId="2" borderId="1" xfId="1" applyFont="1" applyFill="1" applyBorder="1"/>
    <xf numFmtId="44" fontId="5" fillId="3" borderId="1" xfId="1" applyFont="1" applyFill="1" applyBorder="1"/>
    <xf numFmtId="44" fontId="5" fillId="3" borderId="13" xfId="1" applyFont="1" applyFill="1" applyBorder="1"/>
    <xf numFmtId="0" fontId="5" fillId="2" borderId="14" xfId="0" applyFont="1" applyFill="1" applyBorder="1"/>
    <xf numFmtId="44" fontId="5" fillId="2" borderId="14" xfId="0" applyNumberFormat="1" applyFont="1" applyFill="1" applyBorder="1"/>
    <xf numFmtId="44" fontId="5" fillId="2" borderId="1" xfId="0" applyNumberFormat="1" applyFont="1" applyFill="1" applyBorder="1"/>
    <xf numFmtId="0" fontId="7" fillId="2" borderId="3" xfId="0" applyFont="1" applyFill="1" applyBorder="1"/>
    <xf numFmtId="0" fontId="7" fillId="2" borderId="4" xfId="0" applyFont="1" applyFill="1" applyBorder="1"/>
    <xf numFmtId="0" fontId="5" fillId="2" borderId="4" xfId="0" applyFont="1" applyFill="1" applyBorder="1"/>
    <xf numFmtId="0" fontId="8" fillId="2" borderId="3" xfId="0" applyFont="1" applyFill="1" applyBorder="1"/>
    <xf numFmtId="0" fontId="8" fillId="2" borderId="4" xfId="0" applyFont="1" applyFill="1" applyBorder="1"/>
    <xf numFmtId="0" fontId="6" fillId="2" borderId="4" xfId="0" applyFont="1" applyFill="1" applyBorder="1"/>
    <xf numFmtId="164" fontId="8" fillId="2" borderId="4" xfId="1" applyNumberFormat="1" applyFont="1" applyFill="1" applyBorder="1"/>
    <xf numFmtId="0" fontId="8" fillId="2" borderId="5" xfId="0" applyFont="1" applyFill="1" applyBorder="1"/>
    <xf numFmtId="0" fontId="15" fillId="0" borderId="12" xfId="4" applyFont="1" applyBorder="1" applyAlignment="1">
      <alignment horizontal="center"/>
    </xf>
    <xf numFmtId="14" fontId="3" fillId="2" borderId="4" xfId="0" applyNumberFormat="1" applyFont="1" applyFill="1" applyBorder="1"/>
    <xf numFmtId="0" fontId="16" fillId="4" borderId="6" xfId="0" applyFont="1" applyFill="1" applyBorder="1"/>
    <xf numFmtId="0" fontId="16" fillId="4" borderId="0" xfId="0" applyFont="1" applyFill="1" applyAlignment="1">
      <alignment horizontal="right"/>
    </xf>
    <xf numFmtId="0" fontId="5" fillId="2" borderId="0" xfId="0" applyFont="1" applyFill="1"/>
    <xf numFmtId="0" fontId="16" fillId="4" borderId="8" xfId="0" applyFont="1" applyFill="1" applyBorder="1" applyAlignment="1">
      <alignment horizontal="right"/>
    </xf>
    <xf numFmtId="0" fontId="3" fillId="2" borderId="3" xfId="0" applyFont="1" applyFill="1" applyBorder="1"/>
    <xf numFmtId="44" fontId="8" fillId="2" borderId="4" xfId="1" applyFont="1" applyFill="1" applyBorder="1" applyAlignment="1">
      <alignment horizontal="left"/>
    </xf>
    <xf numFmtId="9" fontId="3" fillId="2" borderId="5" xfId="2" applyFont="1" applyFill="1" applyBorder="1" applyAlignment="1">
      <alignment horizontal="right"/>
    </xf>
    <xf numFmtId="44" fontId="5" fillId="5" borderId="12" xfId="0" applyNumberFormat="1" applyFont="1" applyFill="1" applyBorder="1"/>
    <xf numFmtId="44" fontId="5" fillId="5" borderId="14" xfId="0" applyNumberFormat="1" applyFont="1" applyFill="1" applyBorder="1"/>
    <xf numFmtId="44" fontId="5" fillId="5" borderId="1" xfId="0" applyNumberFormat="1" applyFont="1" applyFill="1" applyBorder="1"/>
    <xf numFmtId="44" fontId="5" fillId="5" borderId="1" xfId="1" applyFont="1" applyFill="1" applyBorder="1"/>
    <xf numFmtId="44" fontId="5" fillId="5" borderId="13" xfId="1" applyFont="1" applyFill="1" applyBorder="1"/>
    <xf numFmtId="0" fontId="6" fillId="2" borderId="0" xfId="0" applyFont="1" applyFill="1"/>
    <xf numFmtId="0" fontId="0" fillId="2" borderId="11" xfId="0" applyFill="1" applyBorder="1"/>
    <xf numFmtId="44" fontId="5" fillId="5" borderId="7" xfId="0" applyNumberFormat="1" applyFont="1" applyFill="1" applyBorder="1"/>
    <xf numFmtId="0" fontId="7" fillId="2" borderId="0" xfId="0" applyFont="1" applyFill="1" applyAlignment="1">
      <alignment horizontal="left"/>
    </xf>
    <xf numFmtId="14" fontId="24" fillId="2" borderId="0" xfId="0" applyNumberFormat="1" applyFont="1" applyFill="1" applyAlignment="1">
      <alignment horizontal="left"/>
    </xf>
    <xf numFmtId="0" fontId="24" fillId="2" borderId="0" xfId="0" applyFont="1" applyFill="1"/>
    <xf numFmtId="0" fontId="24" fillId="2" borderId="0" xfId="0" applyFont="1" applyFill="1" applyAlignment="1">
      <alignment horizontal="left"/>
    </xf>
    <xf numFmtId="44" fontId="24" fillId="2" borderId="0" xfId="0" applyNumberFormat="1" applyFont="1" applyFill="1"/>
    <xf numFmtId="0" fontId="25" fillId="2" borderId="0" xfId="0" applyFont="1" applyFill="1" applyAlignment="1">
      <alignment horizontal="center"/>
    </xf>
    <xf numFmtId="166" fontId="24" fillId="2" borderId="0" xfId="0" applyNumberFormat="1" applyFont="1" applyFill="1"/>
    <xf numFmtId="0" fontId="15" fillId="0" borderId="7" xfId="4" applyFont="1" applyBorder="1" applyAlignment="1">
      <alignment horizontal="center"/>
    </xf>
    <xf numFmtId="44" fontId="5" fillId="5" borderId="8" xfId="0" applyNumberFormat="1" applyFont="1" applyFill="1" applyBorder="1"/>
    <xf numFmtId="168" fontId="3" fillId="5" borderId="4" xfId="0" applyNumberFormat="1" applyFont="1" applyFill="1" applyBorder="1"/>
    <xf numFmtId="44" fontId="7" fillId="2" borderId="4" xfId="1" applyFont="1" applyFill="1" applyBorder="1" applyAlignment="1"/>
    <xf numFmtId="44" fontId="7" fillId="5" borderId="4" xfId="0" applyNumberFormat="1" applyFont="1" applyFill="1" applyBorder="1"/>
    <xf numFmtId="44" fontId="7" fillId="5" borderId="4" xfId="1" applyFont="1" applyFill="1" applyBorder="1"/>
    <xf numFmtId="10" fontId="5" fillId="5" borderId="1" xfId="2" applyNumberFormat="1" applyFont="1" applyFill="1" applyBorder="1"/>
    <xf numFmtId="0" fontId="7" fillId="2" borderId="15" xfId="0" applyFont="1" applyFill="1" applyBorder="1"/>
    <xf numFmtId="0" fontId="7" fillId="2" borderId="16" xfId="0" applyFont="1" applyFill="1" applyBorder="1"/>
    <xf numFmtId="0" fontId="7" fillId="2" borderId="14" xfId="0" applyFont="1" applyFill="1" applyBorder="1"/>
    <xf numFmtId="0" fontId="13" fillId="2" borderId="10" xfId="0" applyFont="1" applyFill="1" applyBorder="1" applyAlignment="1">
      <alignment horizontal="left"/>
    </xf>
    <xf numFmtId="0" fontId="13" fillId="2" borderId="9" xfId="0" applyFont="1" applyFill="1" applyBorder="1" applyAlignment="1">
      <alignment horizontal="left"/>
    </xf>
    <xf numFmtId="0" fontId="22" fillId="2" borderId="0" xfId="0" applyFont="1" applyFill="1" applyAlignment="1">
      <alignment horizontal="center"/>
    </xf>
    <xf numFmtId="0" fontId="22" fillId="2" borderId="0" xfId="0" applyFont="1" applyFill="1"/>
    <xf numFmtId="166" fontId="22" fillId="2" borderId="0" xfId="0" applyNumberFormat="1" applyFont="1" applyFill="1" applyAlignment="1">
      <alignment horizontal="left"/>
    </xf>
    <xf numFmtId="0" fontId="25" fillId="2" borderId="4" xfId="0" applyFont="1" applyFill="1" applyBorder="1" applyAlignment="1">
      <alignment horizontal="center"/>
    </xf>
    <xf numFmtId="0" fontId="29" fillId="2" borderId="0" xfId="5" applyFont="1" applyFill="1"/>
    <xf numFmtId="0" fontId="28" fillId="2" borderId="0" xfId="5" applyFill="1"/>
    <xf numFmtId="44" fontId="0" fillId="2" borderId="0" xfId="7" applyFont="1" applyFill="1"/>
    <xf numFmtId="14" fontId="28" fillId="2" borderId="0" xfId="5" applyNumberFormat="1" applyFill="1"/>
    <xf numFmtId="0" fontId="1" fillId="2" borderId="1" xfId="5" applyFont="1" applyFill="1" applyBorder="1"/>
    <xf numFmtId="14" fontId="0" fillId="2" borderId="0" xfId="7" applyNumberFormat="1" applyFont="1" applyFill="1" applyBorder="1"/>
    <xf numFmtId="0" fontId="31" fillId="2" borderId="1" xfId="5" applyFont="1" applyFill="1" applyBorder="1"/>
    <xf numFmtId="0" fontId="31" fillId="9" borderId="1" xfId="5" applyFont="1" applyFill="1" applyBorder="1"/>
    <xf numFmtId="169" fontId="0" fillId="2" borderId="0" xfId="8" applyNumberFormat="1" applyFont="1" applyFill="1" applyBorder="1"/>
    <xf numFmtId="17" fontId="28" fillId="2" borderId="1" xfId="5" applyNumberFormat="1" applyFill="1" applyBorder="1"/>
    <xf numFmtId="44" fontId="0" fillId="2" borderId="1" xfId="7" applyFont="1" applyFill="1" applyBorder="1"/>
    <xf numFmtId="44" fontId="5" fillId="2" borderId="0" xfId="7" applyFont="1" applyFill="1" applyBorder="1"/>
    <xf numFmtId="44" fontId="11" fillId="2" borderId="0" xfId="7" applyFont="1" applyFill="1" applyBorder="1"/>
    <xf numFmtId="168" fontId="11" fillId="2" borderId="0" xfId="5" applyNumberFormat="1" applyFont="1" applyFill="1"/>
    <xf numFmtId="0" fontId="1" fillId="2" borderId="1" xfId="5" applyFont="1" applyFill="1" applyBorder="1" applyAlignment="1">
      <alignment vertical="top" wrapText="1"/>
    </xf>
    <xf numFmtId="2" fontId="1" fillId="2" borderId="1" xfId="7" applyNumberFormat="1" applyFont="1" applyFill="1" applyBorder="1" applyAlignment="1">
      <alignment horizontal="left"/>
    </xf>
    <xf numFmtId="0" fontId="1" fillId="2" borderId="14" xfId="5" applyFont="1" applyFill="1" applyBorder="1"/>
    <xf numFmtId="44" fontId="1" fillId="2" borderId="0" xfId="7" applyFont="1" applyFill="1" applyBorder="1"/>
    <xf numFmtId="0" fontId="28" fillId="2" borderId="1" xfId="5" applyFill="1" applyBorder="1"/>
    <xf numFmtId="10" fontId="0" fillId="2" borderId="0" xfId="9" applyNumberFormat="1" applyFont="1" applyFill="1" applyBorder="1"/>
    <xf numFmtId="0" fontId="33" fillId="7" borderId="0" xfId="3" applyFont="1" applyFill="1" applyBorder="1" applyAlignment="1">
      <alignment horizontal="center"/>
    </xf>
    <xf numFmtId="0" fontId="11" fillId="7" borderId="1" xfId="5" applyFont="1" applyFill="1" applyBorder="1"/>
    <xf numFmtId="168" fontId="11" fillId="7" borderId="1" xfId="5" applyNumberFormat="1" applyFont="1" applyFill="1" applyBorder="1"/>
    <xf numFmtId="168" fontId="11" fillId="7" borderId="1" xfId="5" applyNumberFormat="1" applyFont="1" applyFill="1" applyBorder="1" applyAlignment="1">
      <alignment horizontal="right"/>
    </xf>
    <xf numFmtId="168" fontId="11" fillId="7" borderId="15" xfId="5" applyNumberFormat="1" applyFont="1" applyFill="1" applyBorder="1" applyAlignment="1">
      <alignment horizontal="left"/>
    </xf>
    <xf numFmtId="0" fontId="5" fillId="5" borderId="1" xfId="5" applyFont="1" applyFill="1" applyBorder="1"/>
    <xf numFmtId="44" fontId="5" fillId="5" borderId="1" xfId="7" applyFont="1" applyFill="1" applyBorder="1"/>
    <xf numFmtId="44" fontId="1" fillId="5" borderId="3" xfId="7" applyFont="1" applyFill="1" applyBorder="1"/>
    <xf numFmtId="44" fontId="1" fillId="5" borderId="14" xfId="7" applyFont="1" applyFill="1" applyBorder="1"/>
    <xf numFmtId="44" fontId="1" fillId="5" borderId="1" xfId="7" applyFont="1" applyFill="1" applyBorder="1"/>
    <xf numFmtId="10" fontId="0" fillId="5" borderId="1" xfId="9" applyNumberFormat="1" applyFont="1" applyFill="1" applyBorder="1"/>
    <xf numFmtId="44" fontId="22" fillId="2" borderId="0" xfId="0" applyNumberFormat="1" applyFont="1" applyFill="1" applyAlignment="1">
      <alignment horizontal="center"/>
    </xf>
    <xf numFmtId="0" fontId="36" fillId="2" borderId="0" xfId="0" applyFont="1" applyFill="1" applyAlignment="1">
      <alignment horizontal="left"/>
    </xf>
    <xf numFmtId="0" fontId="37" fillId="0" borderId="0" xfId="0" applyFont="1"/>
    <xf numFmtId="44" fontId="37" fillId="0" borderId="0" xfId="1" applyFont="1"/>
    <xf numFmtId="44" fontId="0" fillId="0" borderId="0" xfId="1" applyFont="1"/>
    <xf numFmtId="0" fontId="1" fillId="2" borderId="1" xfId="7" applyNumberFormat="1" applyFont="1" applyFill="1" applyBorder="1" applyAlignment="1">
      <alignment horizontal="left"/>
    </xf>
    <xf numFmtId="0" fontId="1" fillId="3" borderId="1" xfId="5" applyFont="1" applyFill="1" applyBorder="1" applyAlignment="1">
      <alignment vertical="top" wrapText="1"/>
    </xf>
    <xf numFmtId="0" fontId="1" fillId="3" borderId="13" xfId="5" applyFont="1" applyFill="1" applyBorder="1" applyAlignment="1">
      <alignment vertical="top" wrapText="1"/>
    </xf>
    <xf numFmtId="0" fontId="5" fillId="2" borderId="1" xfId="5" applyFont="1" applyFill="1" applyBorder="1" applyAlignment="1">
      <alignment vertical="top" wrapText="1"/>
    </xf>
    <xf numFmtId="0" fontId="5" fillId="3" borderId="1" xfId="5" applyFont="1" applyFill="1" applyBorder="1" applyAlignment="1">
      <alignment vertical="top" wrapText="1"/>
    </xf>
    <xf numFmtId="0" fontId="5" fillId="3" borderId="13" xfId="5" applyFont="1" applyFill="1" applyBorder="1" applyAlignment="1">
      <alignment vertical="top" wrapText="1"/>
    </xf>
    <xf numFmtId="0" fontId="5" fillId="2" borderId="1" xfId="5" applyFont="1" applyFill="1" applyBorder="1"/>
    <xf numFmtId="170" fontId="22" fillId="2" borderId="0" xfId="0" applyNumberFormat="1" applyFont="1" applyFill="1" applyAlignment="1">
      <alignment horizontal="center"/>
    </xf>
    <xf numFmtId="44" fontId="1" fillId="5" borderId="13" xfId="7" applyFont="1" applyFill="1" applyBorder="1"/>
    <xf numFmtId="0" fontId="38" fillId="10" borderId="0" xfId="5" applyFont="1" applyFill="1"/>
    <xf numFmtId="0" fontId="38" fillId="2" borderId="0" xfId="5" applyFont="1" applyFill="1"/>
    <xf numFmtId="0" fontId="8" fillId="6" borderId="15" xfId="0" applyFont="1" applyFill="1" applyBorder="1"/>
    <xf numFmtId="0" fontId="8" fillId="6" borderId="11" xfId="0" applyFont="1" applyFill="1" applyBorder="1"/>
    <xf numFmtId="0" fontId="11" fillId="6" borderId="1" xfId="0" applyFont="1" applyFill="1" applyBorder="1" applyAlignment="1">
      <alignment wrapText="1"/>
    </xf>
    <xf numFmtId="0" fontId="11" fillId="6" borderId="1" xfId="0" applyFont="1" applyFill="1" applyBorder="1" applyAlignment="1">
      <alignment horizontal="center" wrapText="1"/>
    </xf>
    <xf numFmtId="0" fontId="39" fillId="2" borderId="6" xfId="0" applyFont="1" applyFill="1" applyBorder="1"/>
    <xf numFmtId="0" fontId="39" fillId="2" borderId="9" xfId="0" applyFont="1" applyFill="1" applyBorder="1"/>
    <xf numFmtId="0" fontId="8" fillId="2" borderId="6" xfId="0" applyFont="1" applyFill="1" applyBorder="1"/>
    <xf numFmtId="44" fontId="8" fillId="2" borderId="0" xfId="1" applyFont="1" applyFill="1" applyBorder="1"/>
    <xf numFmtId="44" fontId="6" fillId="5" borderId="8" xfId="0" applyNumberFormat="1" applyFont="1" applyFill="1" applyBorder="1"/>
    <xf numFmtId="44" fontId="6" fillId="2" borderId="0" xfId="1" applyFont="1" applyFill="1" applyBorder="1"/>
    <xf numFmtId="44" fontId="6" fillId="5" borderId="0" xfId="1" applyFont="1" applyFill="1" applyBorder="1"/>
    <xf numFmtId="0" fontId="6" fillId="2" borderId="16" xfId="0" applyFont="1" applyFill="1" applyBorder="1"/>
    <xf numFmtId="0" fontId="6" fillId="2" borderId="6" xfId="0" applyFont="1" applyFill="1" applyBorder="1"/>
    <xf numFmtId="0" fontId="6" fillId="2" borderId="14" xfId="0" applyFont="1" applyFill="1" applyBorder="1"/>
    <xf numFmtId="0" fontId="6" fillId="2" borderId="9" xfId="0" applyFont="1" applyFill="1" applyBorder="1"/>
    <xf numFmtId="44" fontId="6" fillId="2" borderId="2" xfId="1" applyFont="1" applyFill="1" applyBorder="1"/>
    <xf numFmtId="44" fontId="6" fillId="5" borderId="7" xfId="0" applyNumberFormat="1" applyFont="1" applyFill="1" applyBorder="1"/>
    <xf numFmtId="44" fontId="6" fillId="5" borderId="2" xfId="1" applyFont="1" applyFill="1" applyBorder="1"/>
    <xf numFmtId="0" fontId="6" fillId="2" borderId="15" xfId="0" applyFont="1" applyFill="1" applyBorder="1" applyAlignment="1">
      <alignment horizontal="left"/>
    </xf>
    <xf numFmtId="0" fontId="10" fillId="2" borderId="3" xfId="0" applyFont="1" applyFill="1" applyBorder="1"/>
    <xf numFmtId="0" fontId="10" fillId="2" borderId="4" xfId="0" applyFont="1" applyFill="1" applyBorder="1"/>
    <xf numFmtId="0" fontId="38" fillId="2" borderId="5" xfId="0" applyFont="1" applyFill="1" applyBorder="1"/>
    <xf numFmtId="0" fontId="38" fillId="2" borderId="4" xfId="0" applyFont="1" applyFill="1" applyBorder="1"/>
    <xf numFmtId="0" fontId="5" fillId="2" borderId="18" xfId="0" applyFont="1" applyFill="1" applyBorder="1"/>
    <xf numFmtId="0" fontId="0" fillId="2" borderId="18" xfId="0" applyFill="1" applyBorder="1"/>
    <xf numFmtId="0" fontId="0" fillId="2" borderId="19" xfId="0" applyFill="1" applyBorder="1"/>
    <xf numFmtId="0" fontId="0" fillId="5" borderId="19" xfId="0" applyFill="1" applyBorder="1"/>
    <xf numFmtId="0" fontId="0" fillId="5" borderId="20" xfId="0" applyFill="1" applyBorder="1"/>
    <xf numFmtId="0" fontId="5" fillId="2" borderId="21" xfId="0" applyFont="1" applyFill="1" applyBorder="1"/>
    <xf numFmtId="44" fontId="5" fillId="2" borderId="22" xfId="1" applyFont="1" applyFill="1" applyBorder="1"/>
    <xf numFmtId="10" fontId="7" fillId="2" borderId="22" xfId="2" applyNumberFormat="1" applyFont="1" applyFill="1" applyBorder="1"/>
    <xf numFmtId="44" fontId="5" fillId="5" borderId="22" xfId="0" applyNumberFormat="1" applyFont="1" applyFill="1" applyBorder="1"/>
    <xf numFmtId="10" fontId="5" fillId="2" borderId="22" xfId="2" applyNumberFormat="1" applyFont="1" applyFill="1" applyBorder="1"/>
    <xf numFmtId="44" fontId="5" fillId="5" borderId="23" xfId="0" applyNumberFormat="1" applyFont="1" applyFill="1" applyBorder="1"/>
    <xf numFmtId="0" fontId="0" fillId="2" borderId="24" xfId="0" applyFill="1" applyBorder="1"/>
    <xf numFmtId="0" fontId="0" fillId="2" borderId="25" xfId="0" applyFill="1" applyBorder="1"/>
    <xf numFmtId="0" fontId="0" fillId="5" borderId="25" xfId="0" applyFill="1" applyBorder="1"/>
    <xf numFmtId="0" fontId="0" fillId="5" borderId="26" xfId="0" applyFill="1" applyBorder="1"/>
    <xf numFmtId="0" fontId="7" fillId="2" borderId="18" xfId="0" applyFont="1" applyFill="1" applyBorder="1"/>
    <xf numFmtId="0" fontId="7" fillId="2" borderId="19" xfId="0" applyFont="1" applyFill="1" applyBorder="1"/>
    <xf numFmtId="0" fontId="5" fillId="5" borderId="19" xfId="0" applyFont="1" applyFill="1" applyBorder="1"/>
    <xf numFmtId="0" fontId="5" fillId="2" borderId="19" xfId="0" applyFont="1" applyFill="1" applyBorder="1"/>
    <xf numFmtId="0" fontId="5" fillId="2" borderId="17" xfId="0" applyFont="1" applyFill="1" applyBorder="1"/>
    <xf numFmtId="0" fontId="7" fillId="2" borderId="24" xfId="0" applyFont="1" applyFill="1" applyBorder="1"/>
    <xf numFmtId="0" fontId="7" fillId="2" borderId="25" xfId="0" applyFont="1" applyFill="1" applyBorder="1"/>
    <xf numFmtId="0" fontId="5" fillId="5" borderId="25" xfId="0" applyFont="1" applyFill="1" applyBorder="1"/>
    <xf numFmtId="0" fontId="5" fillId="2" borderId="25" xfId="0" applyFont="1" applyFill="1" applyBorder="1"/>
    <xf numFmtId="0" fontId="5" fillId="2" borderId="24" xfId="0" applyFont="1" applyFill="1" applyBorder="1"/>
    <xf numFmtId="0" fontId="5" fillId="2" borderId="27" xfId="0" applyFont="1" applyFill="1" applyBorder="1"/>
    <xf numFmtId="0" fontId="7" fillId="2" borderId="28" xfId="0" applyFont="1" applyFill="1" applyBorder="1"/>
    <xf numFmtId="44" fontId="7" fillId="2" borderId="29" xfId="1" applyFont="1" applyFill="1" applyBorder="1"/>
    <xf numFmtId="10" fontId="7" fillId="2" borderId="29" xfId="2" applyNumberFormat="1" applyFont="1" applyFill="1" applyBorder="1"/>
    <xf numFmtId="44" fontId="5" fillId="5" borderId="29" xfId="0" applyNumberFormat="1" applyFont="1" applyFill="1" applyBorder="1"/>
    <xf numFmtId="10" fontId="5" fillId="2" borderId="29" xfId="2" applyNumberFormat="1" applyFont="1" applyFill="1" applyBorder="1"/>
    <xf numFmtId="10" fontId="5" fillId="2" borderId="28" xfId="2" applyNumberFormat="1" applyFont="1" applyFill="1" applyBorder="1"/>
    <xf numFmtId="10" fontId="5" fillId="2" borderId="30" xfId="2" applyNumberFormat="1" applyFont="1" applyFill="1" applyBorder="1"/>
    <xf numFmtId="0" fontId="16" fillId="4" borderId="9" xfId="0" applyFont="1" applyFill="1" applyBorder="1"/>
    <xf numFmtId="0" fontId="16" fillId="4" borderId="2" xfId="0" applyFont="1" applyFill="1" applyBorder="1" applyAlignment="1">
      <alignment horizontal="right"/>
    </xf>
    <xf numFmtId="0" fontId="16" fillId="4" borderId="9" xfId="0" applyFont="1" applyFill="1" applyBorder="1" applyAlignment="1">
      <alignment horizontal="right"/>
    </xf>
    <xf numFmtId="0" fontId="17" fillId="4" borderId="1" xfId="0" applyFont="1" applyFill="1" applyBorder="1" applyAlignment="1">
      <alignment horizontal="right"/>
    </xf>
    <xf numFmtId="0" fontId="22" fillId="2" borderId="2" xfId="0" applyFont="1" applyFill="1" applyBorder="1"/>
    <xf numFmtId="0" fontId="5" fillId="11" borderId="1" xfId="0" applyFont="1" applyFill="1" applyBorder="1"/>
    <xf numFmtId="0" fontId="5" fillId="2" borderId="15" xfId="5" applyFont="1" applyFill="1" applyBorder="1" applyAlignment="1">
      <alignment vertical="top" wrapText="1"/>
    </xf>
    <xf numFmtId="44" fontId="5" fillId="2" borderId="15" xfId="1" applyFont="1" applyFill="1" applyBorder="1"/>
    <xf numFmtId="44" fontId="5" fillId="5" borderId="15" xfId="1" applyFont="1" applyFill="1" applyBorder="1"/>
    <xf numFmtId="0" fontId="0" fillId="11" borderId="1" xfId="0" applyFill="1" applyBorder="1"/>
    <xf numFmtId="0" fontId="33" fillId="2" borderId="0" xfId="3" applyFont="1" applyFill="1" applyBorder="1"/>
    <xf numFmtId="0" fontId="32" fillId="2" borderId="0" xfId="3" applyFont="1" applyFill="1" applyAlignment="1">
      <alignment horizontal="left"/>
    </xf>
    <xf numFmtId="0" fontId="33" fillId="2" borderId="6" xfId="3" applyFont="1" applyFill="1" applyBorder="1"/>
    <xf numFmtId="0" fontId="33" fillId="2" borderId="8" xfId="3" applyFont="1" applyFill="1" applyBorder="1"/>
    <xf numFmtId="0" fontId="33" fillId="2" borderId="9" xfId="3" applyFont="1" applyFill="1" applyBorder="1"/>
    <xf numFmtId="0" fontId="6" fillId="2" borderId="2" xfId="0" applyFont="1" applyFill="1" applyBorder="1"/>
    <xf numFmtId="0" fontId="22" fillId="2" borderId="7" xfId="0" applyFont="1" applyFill="1" applyBorder="1"/>
    <xf numFmtId="0" fontId="23" fillId="6" borderId="1" xfId="0" applyFont="1" applyFill="1" applyBorder="1" applyAlignment="1">
      <alignment wrapText="1"/>
    </xf>
    <xf numFmtId="0" fontId="23" fillId="2" borderId="2" xfId="0" applyFont="1" applyFill="1" applyBorder="1" applyAlignment="1">
      <alignment horizontal="left"/>
    </xf>
    <xf numFmtId="0" fontId="41" fillId="2" borderId="10" xfId="0" applyFont="1" applyFill="1" applyBorder="1"/>
    <xf numFmtId="0" fontId="0" fillId="2" borderId="12" xfId="0" applyFill="1" applyBorder="1"/>
    <xf numFmtId="0" fontId="39" fillId="2" borderId="0" xfId="0" applyFont="1" applyFill="1"/>
    <xf numFmtId="0" fontId="0" fillId="2" borderId="8" xfId="0" applyFill="1" applyBorder="1"/>
    <xf numFmtId="0" fontId="42" fillId="2" borderId="6" xfId="0" applyFont="1" applyFill="1" applyBorder="1"/>
    <xf numFmtId="0" fontId="39" fillId="2" borderId="2" xfId="0" applyFont="1" applyFill="1" applyBorder="1"/>
    <xf numFmtId="0" fontId="0" fillId="2" borderId="7" xfId="0" applyFill="1" applyBorder="1"/>
    <xf numFmtId="44" fontId="0" fillId="2" borderId="0" xfId="1" applyFont="1" applyFill="1"/>
    <xf numFmtId="0" fontId="2" fillId="2" borderId="0" xfId="0" applyFont="1" applyFill="1"/>
    <xf numFmtId="44" fontId="5" fillId="2" borderId="0" xfId="1" applyFont="1" applyFill="1"/>
    <xf numFmtId="0" fontId="2" fillId="12" borderId="1" xfId="0" applyFont="1" applyFill="1" applyBorder="1"/>
    <xf numFmtId="44" fontId="2" fillId="12" borderId="1" xfId="1" applyFont="1" applyFill="1" applyBorder="1"/>
    <xf numFmtId="0" fontId="21" fillId="2" borderId="0" xfId="3" applyFont="1" applyFill="1" applyBorder="1" applyAlignment="1">
      <alignment horizontal="right"/>
    </xf>
    <xf numFmtId="0" fontId="21" fillId="2" borderId="0" xfId="3" applyFont="1" applyFill="1" applyBorder="1" applyAlignment="1"/>
    <xf numFmtId="0" fontId="5" fillId="2" borderId="32" xfId="0" applyFont="1" applyFill="1" applyBorder="1"/>
    <xf numFmtId="44" fontId="5" fillId="2" borderId="32" xfId="1" applyFont="1" applyFill="1" applyBorder="1"/>
    <xf numFmtId="9" fontId="5" fillId="2" borderId="32" xfId="2" applyFont="1" applyFill="1" applyBorder="1"/>
    <xf numFmtId="0" fontId="5" fillId="2" borderId="31" xfId="0" applyFont="1" applyFill="1" applyBorder="1"/>
    <xf numFmtId="44" fontId="5" fillId="2" borderId="31" xfId="1" applyFont="1" applyFill="1" applyBorder="1"/>
    <xf numFmtId="9" fontId="5" fillId="2" borderId="31" xfId="2" applyFont="1" applyFill="1" applyBorder="1"/>
    <xf numFmtId="14" fontId="5" fillId="2" borderId="1" xfId="7" applyNumberFormat="1" applyFont="1" applyFill="1" applyBorder="1"/>
    <xf numFmtId="14" fontId="5" fillId="5" borderId="1" xfId="7" applyNumberFormat="1" applyFont="1" applyFill="1" applyBorder="1"/>
    <xf numFmtId="169" fontId="5" fillId="2" borderId="1" xfId="8" applyNumberFormat="1" applyFont="1" applyFill="1" applyBorder="1"/>
    <xf numFmtId="0" fontId="44" fillId="6" borderId="12" xfId="0" applyFont="1" applyFill="1" applyBorder="1"/>
    <xf numFmtId="0" fontId="45" fillId="2" borderId="2" xfId="0" applyFont="1" applyFill="1" applyBorder="1"/>
    <xf numFmtId="0" fontId="22" fillId="2" borderId="3" xfId="0" applyFont="1" applyFill="1" applyBorder="1" applyAlignment="1">
      <alignment horizontal="center"/>
    </xf>
    <xf numFmtId="0" fontId="22" fillId="2" borderId="4" xfId="0" applyFont="1" applyFill="1" applyBorder="1" applyAlignment="1">
      <alignment horizontal="center"/>
    </xf>
    <xf numFmtId="0" fontId="22" fillId="2" borderId="5" xfId="0" applyFont="1" applyFill="1" applyBorder="1" applyAlignment="1">
      <alignment horizontal="center"/>
    </xf>
    <xf numFmtId="166" fontId="40" fillId="13" borderId="4" xfId="0" applyNumberFormat="1" applyFont="1" applyFill="1" applyBorder="1" applyAlignment="1">
      <alignment horizontal="left"/>
    </xf>
    <xf numFmtId="166" fontId="40" fillId="13" borderId="5" xfId="0" applyNumberFormat="1" applyFont="1" applyFill="1" applyBorder="1" applyAlignment="1">
      <alignment horizontal="left"/>
    </xf>
    <xf numFmtId="0" fontId="40" fillId="13" borderId="3" xfId="0" applyFont="1" applyFill="1" applyBorder="1" applyAlignment="1">
      <alignment horizontal="center"/>
    </xf>
    <xf numFmtId="0" fontId="40" fillId="13" borderId="4" xfId="0" applyFont="1" applyFill="1" applyBorder="1" applyAlignment="1">
      <alignment horizontal="center"/>
    </xf>
    <xf numFmtId="0" fontId="40" fillId="13" borderId="5" xfId="0" applyFont="1" applyFill="1" applyBorder="1" applyAlignment="1">
      <alignment horizontal="center"/>
    </xf>
    <xf numFmtId="0" fontId="3" fillId="6" borderId="3" xfId="0" applyFont="1" applyFill="1" applyBorder="1" applyAlignment="1">
      <alignment horizontal="center"/>
    </xf>
    <xf numFmtId="0" fontId="3" fillId="6" borderId="4" xfId="0" applyFont="1" applyFill="1" applyBorder="1" applyAlignment="1">
      <alignment horizontal="center"/>
    </xf>
    <xf numFmtId="0" fontId="3" fillId="6" borderId="5" xfId="0" applyFont="1" applyFill="1" applyBorder="1" applyAlignment="1">
      <alignment horizontal="center"/>
    </xf>
    <xf numFmtId="0" fontId="2" fillId="6" borderId="3" xfId="0" applyFont="1" applyFill="1" applyBorder="1" applyAlignment="1">
      <alignment horizontal="center"/>
    </xf>
    <xf numFmtId="0" fontId="2" fillId="6" borderId="5" xfId="0" applyFont="1" applyFill="1" applyBorder="1" applyAlignment="1">
      <alignment horizontal="center"/>
    </xf>
    <xf numFmtId="0" fontId="34" fillId="2" borderId="2" xfId="3" applyFont="1" applyFill="1" applyBorder="1" applyAlignment="1">
      <alignment horizontal="center"/>
    </xf>
    <xf numFmtId="0" fontId="21" fillId="2" borderId="4" xfId="3" applyFont="1" applyFill="1" applyBorder="1" applyAlignment="1">
      <alignment horizontal="right"/>
    </xf>
    <xf numFmtId="0" fontId="21" fillId="2" borderId="5" xfId="3" applyFont="1" applyFill="1" applyBorder="1" applyAlignment="1">
      <alignment horizontal="right"/>
    </xf>
    <xf numFmtId="0" fontId="10" fillId="6" borderId="10" xfId="0" applyFont="1" applyFill="1" applyBorder="1" applyAlignment="1">
      <alignment horizontal="center"/>
    </xf>
    <xf numFmtId="0" fontId="10" fillId="6" borderId="11" xfId="0" applyFont="1" applyFill="1" applyBorder="1" applyAlignment="1">
      <alignment horizontal="center"/>
    </xf>
    <xf numFmtId="0" fontId="10" fillId="6" borderId="12" xfId="0" applyFont="1" applyFill="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left"/>
    </xf>
    <xf numFmtId="166" fontId="7" fillId="2" borderId="0" xfId="0" applyNumberFormat="1" applyFont="1" applyFill="1" applyAlignment="1">
      <alignment horizontal="left"/>
    </xf>
    <xf numFmtId="166" fontId="7" fillId="2" borderId="8" xfId="0" applyNumberFormat="1" applyFont="1" applyFill="1" applyBorder="1" applyAlignment="1">
      <alignment horizontal="left"/>
    </xf>
    <xf numFmtId="0" fontId="10" fillId="6" borderId="3" xfId="0" applyFont="1" applyFill="1" applyBorder="1" applyAlignment="1">
      <alignment horizontal="center"/>
    </xf>
    <xf numFmtId="0" fontId="10" fillId="6" borderId="4" xfId="0" applyFont="1" applyFill="1" applyBorder="1" applyAlignment="1">
      <alignment horizontal="center"/>
    </xf>
    <xf numFmtId="0" fontId="10" fillId="6" borderId="5" xfId="0" applyFont="1" applyFill="1" applyBorder="1" applyAlignment="1">
      <alignment horizontal="center"/>
    </xf>
    <xf numFmtId="0" fontId="27" fillId="6" borderId="10" xfId="0" applyFont="1" applyFill="1" applyBorder="1" applyAlignment="1">
      <alignment horizontal="center"/>
    </xf>
    <xf numFmtId="0" fontId="27" fillId="6" borderId="12" xfId="0" applyFont="1" applyFill="1" applyBorder="1" applyAlignment="1">
      <alignment horizontal="center"/>
    </xf>
    <xf numFmtId="1" fontId="3" fillId="5" borderId="2" xfId="0" applyNumberFormat="1" applyFont="1" applyFill="1" applyBorder="1" applyAlignment="1">
      <alignment horizontal="left"/>
    </xf>
    <xf numFmtId="1" fontId="3" fillId="5" borderId="7" xfId="0" applyNumberFormat="1" applyFont="1" applyFill="1" applyBorder="1" applyAlignment="1">
      <alignment horizontal="left"/>
    </xf>
    <xf numFmtId="0" fontId="3" fillId="2" borderId="4" xfId="0" applyFont="1" applyFill="1" applyBorder="1" applyAlignment="1">
      <alignment horizontal="center"/>
    </xf>
    <xf numFmtId="0" fontId="3" fillId="6" borderId="10" xfId="0" applyFont="1" applyFill="1" applyBorder="1" applyAlignment="1">
      <alignment horizontal="center"/>
    </xf>
    <xf numFmtId="0" fontId="3" fillId="6" borderId="11" xfId="0" applyFont="1" applyFill="1" applyBorder="1" applyAlignment="1">
      <alignment horizontal="center"/>
    </xf>
    <xf numFmtId="0" fontId="3" fillId="6" borderId="12" xfId="0" applyFont="1" applyFill="1" applyBorder="1" applyAlignment="1">
      <alignment horizontal="center"/>
    </xf>
    <xf numFmtId="0" fontId="13" fillId="2" borderId="6" xfId="0" applyFont="1" applyFill="1" applyBorder="1" applyAlignment="1">
      <alignment horizontal="left"/>
    </xf>
    <xf numFmtId="0" fontId="13" fillId="2" borderId="8" xfId="0" applyFont="1" applyFill="1" applyBorder="1" applyAlignment="1">
      <alignment horizontal="left"/>
    </xf>
    <xf numFmtId="0" fontId="13" fillId="2" borderId="9" xfId="0" applyFont="1" applyFill="1" applyBorder="1" applyAlignment="1">
      <alignment horizontal="left"/>
    </xf>
    <xf numFmtId="0" fontId="13" fillId="2" borderId="7" xfId="0" applyFont="1" applyFill="1" applyBorder="1" applyAlignment="1">
      <alignment horizontal="left"/>
    </xf>
    <xf numFmtId="10" fontId="7" fillId="2" borderId="0" xfId="2" applyNumberFormat="1" applyFont="1" applyFill="1" applyBorder="1" applyAlignment="1">
      <alignment horizontal="left"/>
    </xf>
    <xf numFmtId="10" fontId="7" fillId="2" borderId="8" xfId="2" applyNumberFormat="1" applyFont="1" applyFill="1" applyBorder="1" applyAlignment="1">
      <alignment horizontal="left"/>
    </xf>
    <xf numFmtId="165" fontId="7" fillId="2" borderId="0" xfId="0" applyNumberFormat="1" applyFont="1" applyFill="1" applyAlignment="1">
      <alignment horizontal="left"/>
    </xf>
    <xf numFmtId="165" fontId="7" fillId="2" borderId="8" xfId="0" applyNumberFormat="1" applyFont="1" applyFill="1" applyBorder="1" applyAlignment="1">
      <alignment horizontal="left"/>
    </xf>
    <xf numFmtId="0" fontId="26" fillId="6" borderId="10" xfId="0" applyFont="1" applyFill="1" applyBorder="1" applyAlignment="1">
      <alignment horizontal="center"/>
    </xf>
    <xf numFmtId="0" fontId="26" fillId="6" borderId="11" xfId="0" applyFont="1" applyFill="1" applyBorder="1" applyAlignment="1">
      <alignment horizontal="center"/>
    </xf>
    <xf numFmtId="0" fontId="26" fillId="6" borderId="12" xfId="0" applyFont="1" applyFill="1" applyBorder="1" applyAlignment="1">
      <alignment horizontal="center"/>
    </xf>
    <xf numFmtId="0" fontId="13" fillId="2" borderId="10" xfId="0" applyFont="1" applyFill="1" applyBorder="1" applyAlignment="1">
      <alignment horizontal="left"/>
    </xf>
    <xf numFmtId="0" fontId="13" fillId="2" borderId="12" xfId="0" applyFont="1" applyFill="1" applyBorder="1" applyAlignment="1">
      <alignment horizontal="left"/>
    </xf>
    <xf numFmtId="167" fontId="7" fillId="2" borderId="0" xfId="0" applyNumberFormat="1" applyFont="1" applyFill="1" applyAlignment="1">
      <alignment horizontal="left"/>
    </xf>
    <xf numFmtId="2" fontId="3" fillId="5" borderId="2" xfId="0" applyNumberFormat="1" applyFont="1" applyFill="1" applyBorder="1" applyAlignment="1">
      <alignment horizontal="left"/>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6" xfId="0" applyFill="1" applyBorder="1" applyAlignment="1">
      <alignment horizontal="left" vertical="top"/>
    </xf>
    <xf numFmtId="0" fontId="0" fillId="2" borderId="0" xfId="0" applyFill="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2" xfId="0" applyFill="1" applyBorder="1" applyAlignment="1">
      <alignment horizontal="left" vertical="top"/>
    </xf>
    <xf numFmtId="0" fontId="0" fillId="2" borderId="7" xfId="0" applyFill="1" applyBorder="1" applyAlignment="1">
      <alignment horizontal="left" vertical="top"/>
    </xf>
    <xf numFmtId="0" fontId="7" fillId="2" borderId="0" xfId="0" applyFont="1" applyFill="1" applyAlignment="1">
      <alignment horizontal="left"/>
    </xf>
    <xf numFmtId="1" fontId="3" fillId="5" borderId="0" xfId="0" applyNumberFormat="1" applyFont="1" applyFill="1" applyAlignment="1">
      <alignment horizontal="left"/>
    </xf>
    <xf numFmtId="1" fontId="3" fillId="5" borderId="8" xfId="0" applyNumberFormat="1" applyFont="1" applyFill="1" applyBorder="1" applyAlignment="1">
      <alignment horizontal="left"/>
    </xf>
    <xf numFmtId="0" fontId="7" fillId="2" borderId="11" xfId="0" applyFont="1" applyFill="1" applyBorder="1" applyAlignment="1">
      <alignment horizontal="left"/>
    </xf>
    <xf numFmtId="0" fontId="7" fillId="2" borderId="11" xfId="0" applyFont="1" applyFill="1" applyBorder="1"/>
    <xf numFmtId="0" fontId="7" fillId="2" borderId="12" xfId="0" applyFont="1" applyFill="1" applyBorder="1"/>
    <xf numFmtId="0" fontId="7" fillId="2" borderId="0" xfId="0" applyFont="1" applyFill="1"/>
    <xf numFmtId="0" fontId="7" fillId="2" borderId="8" xfId="0" applyFont="1" applyFill="1" applyBorder="1"/>
    <xf numFmtId="0" fontId="29" fillId="8" borderId="3" xfId="5" applyFont="1" applyFill="1" applyBorder="1" applyAlignment="1">
      <alignment horizontal="center"/>
    </xf>
    <xf numFmtId="0" fontId="29" fillId="8" borderId="5" xfId="5" applyFont="1" applyFill="1" applyBorder="1" applyAlignment="1">
      <alignment horizontal="center"/>
    </xf>
    <xf numFmtId="0" fontId="29" fillId="8" borderId="4" xfId="5" applyFont="1" applyFill="1" applyBorder="1" applyAlignment="1">
      <alignment horizontal="center"/>
    </xf>
    <xf numFmtId="0" fontId="34" fillId="7" borderId="0" xfId="3" applyFont="1" applyFill="1" applyAlignment="1">
      <alignment horizontal="center"/>
    </xf>
    <xf numFmtId="0" fontId="11" fillId="7" borderId="3" xfId="5" applyFont="1" applyFill="1" applyBorder="1" applyAlignment="1">
      <alignment horizontal="center"/>
    </xf>
    <xf numFmtId="0" fontId="11" fillId="7" borderId="5" xfId="5" applyFont="1" applyFill="1" applyBorder="1" applyAlignment="1">
      <alignment horizontal="center"/>
    </xf>
    <xf numFmtId="0" fontId="38" fillId="10" borderId="6" xfId="5" applyFont="1" applyFill="1" applyBorder="1" applyAlignment="1"/>
    <xf numFmtId="0" fontId="38" fillId="10" borderId="0" xfId="5" applyFont="1" applyFill="1" applyBorder="1" applyAlignment="1"/>
  </cellXfs>
  <cellStyles count="10">
    <cellStyle name="Comma 2" xfId="8" xr:uid="{223E0089-1241-E54B-9F4F-73B1930A56C3}"/>
    <cellStyle name="Currency" xfId="1" builtinId="4"/>
    <cellStyle name="Currency 2" xfId="7" xr:uid="{030C2BC5-9340-984B-B27C-C32AB06AB573}"/>
    <cellStyle name="Hyperlink" xfId="3" builtinId="8"/>
    <cellStyle name="Hyperlink 2" xfId="6" xr:uid="{D1B1375B-9E68-1446-A5A0-139A5E17958C}"/>
    <cellStyle name="Normal" xfId="0" builtinId="0"/>
    <cellStyle name="Normal 2" xfId="4" xr:uid="{B709B8A2-D2FE-E24A-BF80-943E1F47584D}"/>
    <cellStyle name="Normal 3" xfId="5" xr:uid="{0BC8464D-CF2D-C24B-821B-604256BB01D9}"/>
    <cellStyle name="Percent" xfId="2" builtinId="5"/>
    <cellStyle name="Percent 2" xfId="9" xr:uid="{1E3E0B00-D053-FD49-BB82-BD498BF77CBC}"/>
  </cellStyles>
  <dxfs count="38">
    <dxf>
      <font>
        <color rgb="FF9C0006"/>
      </font>
      <fill>
        <patternFill>
          <bgColor rgb="FFFFC7CE"/>
        </patternFill>
      </fill>
    </dxf>
    <dxf>
      <font>
        <b/>
        <i val="0"/>
        <color rgb="FFFF0000"/>
      </font>
    </dxf>
    <dxf>
      <font>
        <b/>
        <i val="0"/>
        <color rgb="FF00B05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dxf>
    <dxf>
      <font>
        <b/>
        <i val="0"/>
        <color rgb="FF00B050"/>
      </font>
    </dxf>
    <dxf>
      <font>
        <b/>
        <i val="0"/>
        <u val="none"/>
        <color theme="1"/>
      </font>
      <fill>
        <patternFill>
          <fgColor rgb="FFFFC7CE"/>
          <bgColor rgb="FFFFC7CE"/>
        </patternFill>
      </fill>
    </dxf>
    <dxf>
      <font>
        <color rgb="FF9C0006"/>
      </font>
      <fill>
        <patternFill>
          <bgColor rgb="FFFFC7CE"/>
        </patternFill>
      </fill>
    </dxf>
    <dxf>
      <font>
        <b/>
        <i val="0"/>
        <color rgb="FFFF0000"/>
      </font>
    </dxf>
    <dxf>
      <font>
        <b/>
        <i val="0"/>
        <color rgb="FF00B050"/>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dxf>
    <dxf>
      <font>
        <b/>
        <i val="0"/>
        <color rgb="FF00B050"/>
      </font>
    </dxf>
    <dxf>
      <font>
        <b/>
        <i val="0"/>
        <u val="none"/>
        <color theme="1"/>
      </font>
      <fill>
        <patternFill>
          <fgColor rgb="FFFFC7CE"/>
          <bgColor rgb="FFFFC7CE"/>
        </patternFill>
      </fill>
    </dxf>
    <dxf>
      <fill>
        <patternFill>
          <bgColor rgb="FFFFC7CE"/>
        </patternFill>
      </fill>
    </dxf>
    <dxf>
      <font>
        <color rgb="FF9C0006"/>
      </font>
      <fill>
        <patternFill>
          <bgColor rgb="FFFFC7CE"/>
        </patternFill>
      </fill>
    </dxf>
    <dxf>
      <font>
        <b/>
        <i val="0"/>
        <u val="none"/>
        <color theme="1"/>
      </font>
      <fill>
        <patternFill>
          <fgColor rgb="FFFFC7CE"/>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B1FEEB"/>
      <color rgb="FFE3F7EF"/>
      <color rgb="FFD3C3F2"/>
      <color rgb="FFFFC7CE"/>
      <color rgb="FFD6CEF2"/>
      <color rgb="FF5091FF"/>
      <color rgb="FFFFDABA"/>
      <color rgb="FFEEDDFF"/>
      <color rgb="FFDAFFEC"/>
      <color rgb="FFCDF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'Run Rate sample'!$F$4</c:f>
              <c:strCache>
                <c:ptCount val="1"/>
                <c:pt idx="0">
                  <c:v>All DC (w/ subs)</c:v>
                </c:pt>
              </c:strCache>
            </c:strRef>
          </c:tx>
          <c:spPr>
            <a:solidFill>
              <a:schemeClr val="accent1"/>
            </a:solidFill>
            <a:ln>
              <a:noFill/>
            </a:ln>
            <a:effectLst/>
          </c:spPr>
          <c:invertIfNegative val="0"/>
          <c:cat>
            <c:numRef>
              <c:f>'Run Rate sample'!$E$5:$E$22</c:f>
              <c:numCache>
                <c:formatCode>mmm\-yy</c:formatCode>
                <c:ptCount val="18"/>
                <c:pt idx="0">
                  <c:v>45869</c:v>
                </c:pt>
                <c:pt idx="1">
                  <c:v>45900</c:v>
                </c:pt>
                <c:pt idx="2">
                  <c:v>45931</c:v>
                </c:pt>
                <c:pt idx="3">
                  <c:v>45962</c:v>
                </c:pt>
                <c:pt idx="4">
                  <c:v>45993</c:v>
                </c:pt>
                <c:pt idx="5">
                  <c:v>46024</c:v>
                </c:pt>
                <c:pt idx="6">
                  <c:v>46055</c:v>
                </c:pt>
                <c:pt idx="7">
                  <c:v>46086</c:v>
                </c:pt>
                <c:pt idx="8">
                  <c:v>46117</c:v>
                </c:pt>
                <c:pt idx="9">
                  <c:v>46148</c:v>
                </c:pt>
                <c:pt idx="10">
                  <c:v>46179</c:v>
                </c:pt>
                <c:pt idx="11">
                  <c:v>46210</c:v>
                </c:pt>
                <c:pt idx="12">
                  <c:v>46241</c:v>
                </c:pt>
                <c:pt idx="13">
                  <c:v>46272</c:v>
                </c:pt>
                <c:pt idx="14">
                  <c:v>46303</c:v>
                </c:pt>
                <c:pt idx="15">
                  <c:v>46334</c:v>
                </c:pt>
                <c:pt idx="16">
                  <c:v>46365</c:v>
                </c:pt>
                <c:pt idx="17">
                  <c:v>46396</c:v>
                </c:pt>
              </c:numCache>
            </c:numRef>
          </c:cat>
          <c:val>
            <c:numRef>
              <c:f>'Run Rate sample'!$F$5:$F$22</c:f>
              <c:numCache>
                <c:formatCode>_("$"* #,##0.00_);_("$"* \(#,##0.00\);_("$"* "-"??_);_(@_)</c:formatCode>
                <c:ptCount val="18"/>
                <c:pt idx="0">
                  <c:v>213082.0368131868</c:v>
                </c:pt>
              </c:numCache>
            </c:numRef>
          </c:val>
          <c:extLst>
            <c:ext xmlns:c16="http://schemas.microsoft.com/office/drawing/2014/chart" uri="{C3380CC4-5D6E-409C-BE32-E72D297353CC}">
              <c16:uniqueId val="{00000000-BA9E-7E42-9EAB-4C791BD4E63E}"/>
            </c:ext>
          </c:extLst>
        </c:ser>
        <c:dLbls>
          <c:showLegendKey val="0"/>
          <c:showVal val="0"/>
          <c:showCatName val="0"/>
          <c:showSerName val="0"/>
          <c:showPercent val="0"/>
          <c:showBubbleSize val="0"/>
        </c:dLbls>
        <c:gapWidth val="219"/>
        <c:overlap val="-27"/>
        <c:axId val="1118847632"/>
        <c:axId val="1118852552"/>
      </c:barChart>
      <c:dateAx>
        <c:axId val="111884763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8852552"/>
        <c:crosses val="autoZero"/>
        <c:auto val="1"/>
        <c:lblOffset val="100"/>
        <c:baseTimeUnit val="months"/>
      </c:dateAx>
      <c:valAx>
        <c:axId val="11188525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8847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5" Type="http://schemas.openxmlformats.org/officeDocument/2006/relationships/image" Target="../media/image21.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2</xdr:row>
      <xdr:rowOff>76200</xdr:rowOff>
    </xdr:from>
    <xdr:to>
      <xdr:col>17</xdr:col>
      <xdr:colOff>76200</xdr:colOff>
      <xdr:row>35</xdr:row>
      <xdr:rowOff>133662</xdr:rowOff>
    </xdr:to>
    <xdr:pic>
      <xdr:nvPicPr>
        <xdr:cNvPr id="2" name="Picture 1">
          <a:extLst>
            <a:ext uri="{FF2B5EF4-FFF2-40B4-BE49-F238E27FC236}">
              <a16:creationId xmlns:a16="http://schemas.microsoft.com/office/drawing/2014/main" id="{88DA07CE-2F4E-E352-3F25-27E0A48D72AE}"/>
            </a:ext>
          </a:extLst>
        </xdr:cNvPr>
        <xdr:cNvPicPr>
          <a:picLocks noChangeAspect="1"/>
        </xdr:cNvPicPr>
      </xdr:nvPicPr>
      <xdr:blipFill>
        <a:blip xmlns:r="http://schemas.openxmlformats.org/officeDocument/2006/relationships" r:embed="rId1"/>
        <a:stretch>
          <a:fillRect/>
        </a:stretch>
      </xdr:blipFill>
      <xdr:spPr>
        <a:xfrm>
          <a:off x="850900" y="482600"/>
          <a:ext cx="13258800" cy="7474262"/>
        </a:xfrm>
        <a:prstGeom prst="rect">
          <a:avLst/>
        </a:prstGeom>
      </xdr:spPr>
    </xdr:pic>
    <xdr:clientData/>
  </xdr:twoCellAnchor>
  <xdr:twoCellAnchor editAs="oneCell">
    <xdr:from>
      <xdr:col>16</xdr:col>
      <xdr:colOff>50800</xdr:colOff>
      <xdr:row>5</xdr:row>
      <xdr:rowOff>1586</xdr:rowOff>
    </xdr:from>
    <xdr:to>
      <xdr:col>17</xdr:col>
      <xdr:colOff>762000</xdr:colOff>
      <xdr:row>8</xdr:row>
      <xdr:rowOff>292099</xdr:rowOff>
    </xdr:to>
    <xdr:pic>
      <xdr:nvPicPr>
        <xdr:cNvPr id="3" name="Picture 2">
          <a:extLst>
            <a:ext uri="{FF2B5EF4-FFF2-40B4-BE49-F238E27FC236}">
              <a16:creationId xmlns:a16="http://schemas.microsoft.com/office/drawing/2014/main" id="{9BF6D61E-8826-D7A5-F443-CFBFD8CDC19F}"/>
            </a:ext>
          </a:extLst>
        </xdr:cNvPr>
        <xdr:cNvPicPr>
          <a:picLocks noChangeAspect="1"/>
        </xdr:cNvPicPr>
      </xdr:nvPicPr>
      <xdr:blipFill>
        <a:blip xmlns:r="http://schemas.openxmlformats.org/officeDocument/2006/relationships" r:embed="rId2"/>
        <a:stretch>
          <a:fillRect/>
        </a:stretch>
      </xdr:blipFill>
      <xdr:spPr>
        <a:xfrm>
          <a:off x="13258800" y="1220786"/>
          <a:ext cx="1536700" cy="1204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671336</xdr:colOff>
      <xdr:row>2</xdr:row>
      <xdr:rowOff>162277</xdr:rowOff>
    </xdr:from>
    <xdr:to>
      <xdr:col>18</xdr:col>
      <xdr:colOff>480836</xdr:colOff>
      <xdr:row>21</xdr:row>
      <xdr:rowOff>188382</xdr:rowOff>
    </xdr:to>
    <xdr:graphicFrame macro="">
      <xdr:nvGraphicFramePr>
        <xdr:cNvPr id="2" name="Chart 1">
          <a:extLst>
            <a:ext uri="{FF2B5EF4-FFF2-40B4-BE49-F238E27FC236}">
              <a16:creationId xmlns:a16="http://schemas.microsoft.com/office/drawing/2014/main" id="{EAA28256-6FF9-DE43-8283-45E938ADA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203200</xdr:colOff>
      <xdr:row>12</xdr:row>
      <xdr:rowOff>152400</xdr:rowOff>
    </xdr:to>
    <xdr:pic>
      <xdr:nvPicPr>
        <xdr:cNvPr id="3" name="Picture 2">
          <a:extLst>
            <a:ext uri="{FF2B5EF4-FFF2-40B4-BE49-F238E27FC236}">
              <a16:creationId xmlns:a16="http://schemas.microsoft.com/office/drawing/2014/main" id="{771CDC67-E19A-78DC-098E-4BD3C4084F84}"/>
            </a:ext>
          </a:extLst>
        </xdr:cNvPr>
        <xdr:cNvPicPr>
          <a:picLocks noChangeAspect="1"/>
        </xdr:cNvPicPr>
      </xdr:nvPicPr>
      <xdr:blipFill>
        <a:blip xmlns:r="http://schemas.openxmlformats.org/officeDocument/2006/relationships" r:embed="rId1"/>
        <a:stretch>
          <a:fillRect/>
        </a:stretch>
      </xdr:blipFill>
      <xdr:spPr>
        <a:xfrm>
          <a:off x="0" y="2679700"/>
          <a:ext cx="2679700" cy="76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711200</xdr:colOff>
      <xdr:row>0</xdr:row>
      <xdr:rowOff>0</xdr:rowOff>
    </xdr:from>
    <xdr:to>
      <xdr:col>11</xdr:col>
      <xdr:colOff>368300</xdr:colOff>
      <xdr:row>13</xdr:row>
      <xdr:rowOff>199559</xdr:rowOff>
    </xdr:to>
    <xdr:pic>
      <xdr:nvPicPr>
        <xdr:cNvPr id="2" name="Picture 1">
          <a:extLst>
            <a:ext uri="{FF2B5EF4-FFF2-40B4-BE49-F238E27FC236}">
              <a16:creationId xmlns:a16="http://schemas.microsoft.com/office/drawing/2014/main" id="{87BFDC71-5629-E67B-D0E1-6C116BA46BA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838700" y="0"/>
          <a:ext cx="4610100" cy="2955459"/>
        </a:xfrm>
        <a:prstGeom prst="rect">
          <a:avLst/>
        </a:prstGeom>
      </xdr:spPr>
    </xdr:pic>
    <xdr:clientData/>
  </xdr:twoCellAnchor>
  <xdr:twoCellAnchor editAs="oneCell">
    <xdr:from>
      <xdr:col>0</xdr:col>
      <xdr:colOff>265523</xdr:colOff>
      <xdr:row>15</xdr:row>
      <xdr:rowOff>25400</xdr:rowOff>
    </xdr:from>
    <xdr:to>
      <xdr:col>17</xdr:col>
      <xdr:colOff>674701</xdr:colOff>
      <xdr:row>55</xdr:row>
      <xdr:rowOff>127000</xdr:rowOff>
    </xdr:to>
    <xdr:pic>
      <xdr:nvPicPr>
        <xdr:cNvPr id="4" name="Picture 3">
          <a:extLst>
            <a:ext uri="{FF2B5EF4-FFF2-40B4-BE49-F238E27FC236}">
              <a16:creationId xmlns:a16="http://schemas.microsoft.com/office/drawing/2014/main" id="{AF09560A-C56B-8DF1-0EA6-FB0D9A5E88D7}"/>
            </a:ext>
          </a:extLst>
        </xdr:cNvPr>
        <xdr:cNvPicPr>
          <a:picLocks noChangeAspect="1"/>
        </xdr:cNvPicPr>
      </xdr:nvPicPr>
      <xdr:blipFill>
        <a:blip xmlns:r="http://schemas.openxmlformats.org/officeDocument/2006/relationships" r:embed="rId2"/>
        <a:stretch>
          <a:fillRect/>
        </a:stretch>
      </xdr:blipFill>
      <xdr:spPr>
        <a:xfrm>
          <a:off x="265523" y="3073400"/>
          <a:ext cx="14442678" cy="8229600"/>
        </a:xfrm>
        <a:prstGeom prst="rect">
          <a:avLst/>
        </a:prstGeom>
      </xdr:spPr>
    </xdr:pic>
    <xdr:clientData/>
  </xdr:twoCellAnchor>
  <xdr:twoCellAnchor editAs="oneCell">
    <xdr:from>
      <xdr:col>0</xdr:col>
      <xdr:colOff>359834</xdr:colOff>
      <xdr:row>59</xdr:row>
      <xdr:rowOff>38100</xdr:rowOff>
    </xdr:from>
    <xdr:to>
      <xdr:col>18</xdr:col>
      <xdr:colOff>728134</xdr:colOff>
      <xdr:row>100</xdr:row>
      <xdr:rowOff>52359</xdr:rowOff>
    </xdr:to>
    <xdr:pic>
      <xdr:nvPicPr>
        <xdr:cNvPr id="5" name="Picture 4">
          <a:extLst>
            <a:ext uri="{FF2B5EF4-FFF2-40B4-BE49-F238E27FC236}">
              <a16:creationId xmlns:a16="http://schemas.microsoft.com/office/drawing/2014/main" id="{3260ECAD-37FA-2370-7CFF-A1A72CDF2A41}"/>
            </a:ext>
          </a:extLst>
        </xdr:cNvPr>
        <xdr:cNvPicPr>
          <a:picLocks noChangeAspect="1"/>
        </xdr:cNvPicPr>
      </xdr:nvPicPr>
      <xdr:blipFill>
        <a:blip xmlns:r="http://schemas.openxmlformats.org/officeDocument/2006/relationships" r:embed="rId3"/>
        <a:stretch>
          <a:fillRect/>
        </a:stretch>
      </xdr:blipFill>
      <xdr:spPr>
        <a:xfrm>
          <a:off x="359834" y="12026900"/>
          <a:ext cx="15227300" cy="8345459"/>
        </a:xfrm>
        <a:prstGeom prst="rect">
          <a:avLst/>
        </a:prstGeom>
      </xdr:spPr>
    </xdr:pic>
    <xdr:clientData/>
  </xdr:twoCellAnchor>
  <xdr:twoCellAnchor editAs="oneCell">
    <xdr:from>
      <xdr:col>0</xdr:col>
      <xdr:colOff>596900</xdr:colOff>
      <xdr:row>104</xdr:row>
      <xdr:rowOff>165100</xdr:rowOff>
    </xdr:from>
    <xdr:to>
      <xdr:col>19</xdr:col>
      <xdr:colOff>12700</xdr:colOff>
      <xdr:row>145</xdr:row>
      <xdr:rowOff>28757</xdr:rowOff>
    </xdr:to>
    <xdr:pic>
      <xdr:nvPicPr>
        <xdr:cNvPr id="6" name="Picture 5">
          <a:extLst>
            <a:ext uri="{FF2B5EF4-FFF2-40B4-BE49-F238E27FC236}">
              <a16:creationId xmlns:a16="http://schemas.microsoft.com/office/drawing/2014/main" id="{5F043367-CB59-87DA-3AFE-368097483404}"/>
            </a:ext>
          </a:extLst>
        </xdr:cNvPr>
        <xdr:cNvPicPr>
          <a:picLocks noChangeAspect="1"/>
        </xdr:cNvPicPr>
      </xdr:nvPicPr>
      <xdr:blipFill>
        <a:blip xmlns:r="http://schemas.openxmlformats.org/officeDocument/2006/relationships" r:embed="rId4"/>
        <a:stretch>
          <a:fillRect/>
        </a:stretch>
      </xdr:blipFill>
      <xdr:spPr>
        <a:xfrm>
          <a:off x="596900" y="22178433"/>
          <a:ext cx="15100300" cy="8541991"/>
        </a:xfrm>
        <a:prstGeom prst="rect">
          <a:avLst/>
        </a:prstGeom>
      </xdr:spPr>
    </xdr:pic>
    <xdr:clientData/>
  </xdr:twoCellAnchor>
  <xdr:twoCellAnchor editAs="oneCell">
    <xdr:from>
      <xdr:col>0</xdr:col>
      <xdr:colOff>736600</xdr:colOff>
      <xdr:row>147</xdr:row>
      <xdr:rowOff>62395</xdr:rowOff>
    </xdr:from>
    <xdr:to>
      <xdr:col>18</xdr:col>
      <xdr:colOff>622300</xdr:colOff>
      <xdr:row>188</xdr:row>
      <xdr:rowOff>101495</xdr:rowOff>
    </xdr:to>
    <xdr:pic>
      <xdr:nvPicPr>
        <xdr:cNvPr id="7" name="Picture 6">
          <a:extLst>
            <a:ext uri="{FF2B5EF4-FFF2-40B4-BE49-F238E27FC236}">
              <a16:creationId xmlns:a16="http://schemas.microsoft.com/office/drawing/2014/main" id="{01C463C9-6991-BC24-C559-A9B3E3096B8C}"/>
            </a:ext>
          </a:extLst>
        </xdr:cNvPr>
        <xdr:cNvPicPr>
          <a:picLocks noChangeAspect="1"/>
        </xdr:cNvPicPr>
      </xdr:nvPicPr>
      <xdr:blipFill>
        <a:blip xmlns:r="http://schemas.openxmlformats.org/officeDocument/2006/relationships" r:embed="rId5"/>
        <a:stretch>
          <a:fillRect/>
        </a:stretch>
      </xdr:blipFill>
      <xdr:spPr>
        <a:xfrm>
          <a:off x="736600" y="31177395"/>
          <a:ext cx="14744700" cy="87174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486228</xdr:colOff>
      <xdr:row>1</xdr:row>
      <xdr:rowOff>128814</xdr:rowOff>
    </xdr:from>
    <xdr:to>
      <xdr:col>18</xdr:col>
      <xdr:colOff>206828</xdr:colOff>
      <xdr:row>16</xdr:row>
      <xdr:rowOff>65314</xdr:rowOff>
    </xdr:to>
    <xdr:pic>
      <xdr:nvPicPr>
        <xdr:cNvPr id="4" name="Picture 3">
          <a:extLst>
            <a:ext uri="{FF2B5EF4-FFF2-40B4-BE49-F238E27FC236}">
              <a16:creationId xmlns:a16="http://schemas.microsoft.com/office/drawing/2014/main" id="{D86C35CE-1AC3-61C6-6541-605BD9870B62}"/>
            </a:ext>
          </a:extLst>
        </xdr:cNvPr>
        <xdr:cNvPicPr>
          <a:picLocks noChangeAspect="1"/>
        </xdr:cNvPicPr>
      </xdr:nvPicPr>
      <xdr:blipFill>
        <a:blip xmlns:r="http://schemas.openxmlformats.org/officeDocument/2006/relationships" r:embed="rId1"/>
        <a:stretch>
          <a:fillRect/>
        </a:stretch>
      </xdr:blipFill>
      <xdr:spPr>
        <a:xfrm>
          <a:off x="9666514" y="328385"/>
          <a:ext cx="5562600" cy="2930072"/>
        </a:xfrm>
        <a:prstGeom prst="rect">
          <a:avLst/>
        </a:prstGeom>
      </xdr:spPr>
    </xdr:pic>
    <xdr:clientData/>
  </xdr:twoCellAnchor>
  <xdr:twoCellAnchor editAs="oneCell">
    <xdr:from>
      <xdr:col>1</xdr:col>
      <xdr:colOff>176590</xdr:colOff>
      <xdr:row>95</xdr:row>
      <xdr:rowOff>7991</xdr:rowOff>
    </xdr:from>
    <xdr:to>
      <xdr:col>28</xdr:col>
      <xdr:colOff>97014</xdr:colOff>
      <xdr:row>154</xdr:row>
      <xdr:rowOff>81642</xdr:rowOff>
    </xdr:to>
    <xdr:pic>
      <xdr:nvPicPr>
        <xdr:cNvPr id="10" name="Picture 9">
          <a:extLst>
            <a:ext uri="{FF2B5EF4-FFF2-40B4-BE49-F238E27FC236}">
              <a16:creationId xmlns:a16="http://schemas.microsoft.com/office/drawing/2014/main" id="{B332285F-3B40-D482-E1B2-6769B45E730A}"/>
            </a:ext>
          </a:extLst>
        </xdr:cNvPr>
        <xdr:cNvPicPr>
          <a:picLocks noChangeAspect="1"/>
        </xdr:cNvPicPr>
      </xdr:nvPicPr>
      <xdr:blipFill>
        <a:blip xmlns:r="http://schemas.openxmlformats.org/officeDocument/2006/relationships" r:embed="rId2"/>
        <a:stretch>
          <a:fillRect/>
        </a:stretch>
      </xdr:blipFill>
      <xdr:spPr>
        <a:xfrm>
          <a:off x="1002090" y="20116324"/>
          <a:ext cx="22208924" cy="12561985"/>
        </a:xfrm>
        <a:prstGeom prst="rect">
          <a:avLst/>
        </a:prstGeom>
      </xdr:spPr>
    </xdr:pic>
    <xdr:clientData/>
  </xdr:twoCellAnchor>
  <xdr:twoCellAnchor editAs="oneCell">
    <xdr:from>
      <xdr:col>2</xdr:col>
      <xdr:colOff>130023</xdr:colOff>
      <xdr:row>157</xdr:row>
      <xdr:rowOff>184451</xdr:rowOff>
    </xdr:from>
    <xdr:to>
      <xdr:col>27</xdr:col>
      <xdr:colOff>329595</xdr:colOff>
      <xdr:row>201</xdr:row>
      <xdr:rowOff>128372</xdr:rowOff>
    </xdr:to>
    <xdr:pic>
      <xdr:nvPicPr>
        <xdr:cNvPr id="12" name="Picture 11">
          <a:extLst>
            <a:ext uri="{FF2B5EF4-FFF2-40B4-BE49-F238E27FC236}">
              <a16:creationId xmlns:a16="http://schemas.microsoft.com/office/drawing/2014/main" id="{E138979F-0BDE-98E4-6294-F984682CFD90}"/>
            </a:ext>
          </a:extLst>
        </xdr:cNvPr>
        <xdr:cNvPicPr>
          <a:picLocks noChangeAspect="1"/>
        </xdr:cNvPicPr>
      </xdr:nvPicPr>
      <xdr:blipFill>
        <a:blip xmlns:r="http://schemas.openxmlformats.org/officeDocument/2006/relationships" r:embed="rId3"/>
        <a:stretch>
          <a:fillRect/>
        </a:stretch>
      </xdr:blipFill>
      <xdr:spPr>
        <a:xfrm>
          <a:off x="1781023" y="33416118"/>
          <a:ext cx="20837072" cy="9257254"/>
        </a:xfrm>
        <a:prstGeom prst="rect">
          <a:avLst/>
        </a:prstGeom>
      </xdr:spPr>
    </xdr:pic>
    <xdr:clientData/>
  </xdr:twoCellAnchor>
  <xdr:twoCellAnchor editAs="oneCell">
    <xdr:from>
      <xdr:col>0</xdr:col>
      <xdr:colOff>725712</xdr:colOff>
      <xdr:row>17</xdr:row>
      <xdr:rowOff>108857</xdr:rowOff>
    </xdr:from>
    <xdr:to>
      <xdr:col>29</xdr:col>
      <xdr:colOff>489856</xdr:colOff>
      <xdr:row>84</xdr:row>
      <xdr:rowOff>194112</xdr:rowOff>
    </xdr:to>
    <xdr:pic>
      <xdr:nvPicPr>
        <xdr:cNvPr id="15" name="Picture 14">
          <a:extLst>
            <a:ext uri="{FF2B5EF4-FFF2-40B4-BE49-F238E27FC236}">
              <a16:creationId xmlns:a16="http://schemas.microsoft.com/office/drawing/2014/main" id="{B4E00C9E-083D-A80D-5E7A-5829A9A03A94}"/>
            </a:ext>
          </a:extLst>
        </xdr:cNvPr>
        <xdr:cNvPicPr>
          <a:picLocks noChangeAspect="1"/>
        </xdr:cNvPicPr>
      </xdr:nvPicPr>
      <xdr:blipFill>
        <a:blip xmlns:r="http://schemas.openxmlformats.org/officeDocument/2006/relationships" r:embed="rId4"/>
        <a:stretch>
          <a:fillRect/>
        </a:stretch>
      </xdr:blipFill>
      <xdr:spPr>
        <a:xfrm>
          <a:off x="725712" y="3501571"/>
          <a:ext cx="23966715" cy="13456541"/>
        </a:xfrm>
        <a:prstGeom prst="rect">
          <a:avLst/>
        </a:prstGeom>
      </xdr:spPr>
    </xdr:pic>
    <xdr:clientData/>
  </xdr:twoCellAnchor>
  <xdr:twoCellAnchor editAs="oneCell">
    <xdr:from>
      <xdr:col>1</xdr:col>
      <xdr:colOff>511026</xdr:colOff>
      <xdr:row>272</xdr:row>
      <xdr:rowOff>96761</xdr:rowOff>
    </xdr:from>
    <xdr:to>
      <xdr:col>26</xdr:col>
      <xdr:colOff>619882</xdr:colOff>
      <xdr:row>327</xdr:row>
      <xdr:rowOff>192791</xdr:rowOff>
    </xdr:to>
    <xdr:pic>
      <xdr:nvPicPr>
        <xdr:cNvPr id="16" name="Picture 15">
          <a:extLst>
            <a:ext uri="{FF2B5EF4-FFF2-40B4-BE49-F238E27FC236}">
              <a16:creationId xmlns:a16="http://schemas.microsoft.com/office/drawing/2014/main" id="{E2365348-B7ED-B2CD-2792-65061B2F5B6B}"/>
            </a:ext>
          </a:extLst>
        </xdr:cNvPr>
        <xdr:cNvPicPr>
          <a:picLocks noChangeAspect="1"/>
        </xdr:cNvPicPr>
      </xdr:nvPicPr>
      <xdr:blipFill>
        <a:blip xmlns:r="http://schemas.openxmlformats.org/officeDocument/2006/relationships" r:embed="rId5"/>
        <a:stretch>
          <a:fillRect/>
        </a:stretch>
      </xdr:blipFill>
      <xdr:spPr>
        <a:xfrm>
          <a:off x="1336526" y="57670094"/>
          <a:ext cx="20746356" cy="11737697"/>
        </a:xfrm>
        <a:prstGeom prst="rect">
          <a:avLst/>
        </a:prstGeom>
      </xdr:spPr>
    </xdr:pic>
    <xdr:clientData/>
  </xdr:twoCellAnchor>
  <xdr:twoCellAnchor editAs="oneCell">
    <xdr:from>
      <xdr:col>1</xdr:col>
      <xdr:colOff>616856</xdr:colOff>
      <xdr:row>200</xdr:row>
      <xdr:rowOff>127000</xdr:rowOff>
    </xdr:from>
    <xdr:to>
      <xdr:col>27</xdr:col>
      <xdr:colOff>780142</xdr:colOff>
      <xdr:row>262</xdr:row>
      <xdr:rowOff>194457</xdr:rowOff>
    </xdr:to>
    <xdr:pic>
      <xdr:nvPicPr>
        <xdr:cNvPr id="17" name="Picture 16">
          <a:extLst>
            <a:ext uri="{FF2B5EF4-FFF2-40B4-BE49-F238E27FC236}">
              <a16:creationId xmlns:a16="http://schemas.microsoft.com/office/drawing/2014/main" id="{7C8D7A14-7F24-5A88-CDC5-19AF6CD34516}"/>
            </a:ext>
          </a:extLst>
        </xdr:cNvPr>
        <xdr:cNvPicPr>
          <a:picLocks noChangeAspect="1"/>
        </xdr:cNvPicPr>
      </xdr:nvPicPr>
      <xdr:blipFill>
        <a:blip xmlns:r="http://schemas.openxmlformats.org/officeDocument/2006/relationships" r:embed="rId6"/>
        <a:stretch>
          <a:fillRect/>
        </a:stretch>
      </xdr:blipFill>
      <xdr:spPr>
        <a:xfrm>
          <a:off x="1451427" y="40041286"/>
          <a:ext cx="21862144" cy="12440885"/>
        </a:xfrm>
        <a:prstGeom prst="rect">
          <a:avLst/>
        </a:prstGeom>
      </xdr:spPr>
    </xdr:pic>
    <xdr:clientData/>
  </xdr:twoCellAnchor>
  <xdr:twoCellAnchor editAs="oneCell">
    <xdr:from>
      <xdr:col>0</xdr:col>
      <xdr:colOff>344714</xdr:colOff>
      <xdr:row>398</xdr:row>
      <xdr:rowOff>199570</xdr:rowOff>
    </xdr:from>
    <xdr:to>
      <xdr:col>26</xdr:col>
      <xdr:colOff>194513</xdr:colOff>
      <xdr:row>426</xdr:row>
      <xdr:rowOff>126999</xdr:rowOff>
    </xdr:to>
    <xdr:pic>
      <xdr:nvPicPr>
        <xdr:cNvPr id="19" name="Picture 18">
          <a:extLst>
            <a:ext uri="{FF2B5EF4-FFF2-40B4-BE49-F238E27FC236}">
              <a16:creationId xmlns:a16="http://schemas.microsoft.com/office/drawing/2014/main" id="{4D2637B9-D452-5F07-86E2-03249B8F7E8F}"/>
            </a:ext>
          </a:extLst>
        </xdr:cNvPr>
        <xdr:cNvPicPr>
          <a:picLocks noChangeAspect="1"/>
        </xdr:cNvPicPr>
      </xdr:nvPicPr>
      <xdr:blipFill>
        <a:blip xmlns:r="http://schemas.openxmlformats.org/officeDocument/2006/relationships" r:embed="rId7"/>
        <a:stretch>
          <a:fillRect/>
        </a:stretch>
      </xdr:blipFill>
      <xdr:spPr>
        <a:xfrm>
          <a:off x="344714" y="79628999"/>
          <a:ext cx="21548656" cy="5515429"/>
        </a:xfrm>
        <a:prstGeom prst="rect">
          <a:avLst/>
        </a:prstGeom>
      </xdr:spPr>
    </xdr:pic>
    <xdr:clientData/>
  </xdr:twoCellAnchor>
  <xdr:twoCellAnchor editAs="oneCell">
    <xdr:from>
      <xdr:col>1</xdr:col>
      <xdr:colOff>571500</xdr:colOff>
      <xdr:row>332</xdr:row>
      <xdr:rowOff>21166</xdr:rowOff>
    </xdr:from>
    <xdr:to>
      <xdr:col>29</xdr:col>
      <xdr:colOff>209233</xdr:colOff>
      <xdr:row>392</xdr:row>
      <xdr:rowOff>198966</xdr:rowOff>
    </xdr:to>
    <xdr:pic>
      <xdr:nvPicPr>
        <xdr:cNvPr id="20" name="Picture 19">
          <a:extLst>
            <a:ext uri="{FF2B5EF4-FFF2-40B4-BE49-F238E27FC236}">
              <a16:creationId xmlns:a16="http://schemas.microsoft.com/office/drawing/2014/main" id="{8E5306EF-48FD-2602-BDCD-243C590B1E87}"/>
            </a:ext>
          </a:extLst>
        </xdr:cNvPr>
        <xdr:cNvPicPr>
          <a:picLocks noChangeAspect="1"/>
        </xdr:cNvPicPr>
      </xdr:nvPicPr>
      <xdr:blipFill>
        <a:blip xmlns:r="http://schemas.openxmlformats.org/officeDocument/2006/relationships" r:embed="rId8"/>
        <a:stretch>
          <a:fillRect/>
        </a:stretch>
      </xdr:blipFill>
      <xdr:spPr>
        <a:xfrm>
          <a:off x="1397000" y="70294499"/>
          <a:ext cx="22751733" cy="12890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584200</xdr:colOff>
      <xdr:row>18</xdr:row>
      <xdr:rowOff>97365</xdr:rowOff>
    </xdr:from>
    <xdr:to>
      <xdr:col>19</xdr:col>
      <xdr:colOff>393700</xdr:colOff>
      <xdr:row>62</xdr:row>
      <xdr:rowOff>80512</xdr:rowOff>
    </xdr:to>
    <xdr:pic>
      <xdr:nvPicPr>
        <xdr:cNvPr id="2" name="Picture 1">
          <a:extLst>
            <a:ext uri="{FF2B5EF4-FFF2-40B4-BE49-F238E27FC236}">
              <a16:creationId xmlns:a16="http://schemas.microsoft.com/office/drawing/2014/main" id="{70707544-86E8-E00F-C63E-C8BCC59FC151}"/>
            </a:ext>
          </a:extLst>
        </xdr:cNvPr>
        <xdr:cNvPicPr>
          <a:picLocks noChangeAspect="1"/>
        </xdr:cNvPicPr>
      </xdr:nvPicPr>
      <xdr:blipFill>
        <a:blip xmlns:r="http://schemas.openxmlformats.org/officeDocument/2006/relationships" r:embed="rId1"/>
        <a:stretch>
          <a:fillRect/>
        </a:stretch>
      </xdr:blipFill>
      <xdr:spPr>
        <a:xfrm>
          <a:off x="584200" y="3907365"/>
          <a:ext cx="15494000" cy="9296480"/>
        </a:xfrm>
        <a:prstGeom prst="rect">
          <a:avLst/>
        </a:prstGeom>
      </xdr:spPr>
    </xdr:pic>
    <xdr:clientData/>
  </xdr:twoCellAnchor>
  <xdr:twoCellAnchor editAs="oneCell">
    <xdr:from>
      <xdr:col>4</xdr:col>
      <xdr:colOff>228600</xdr:colOff>
      <xdr:row>0</xdr:row>
      <xdr:rowOff>76200</xdr:rowOff>
    </xdr:from>
    <xdr:to>
      <xdr:col>13</xdr:col>
      <xdr:colOff>571500</xdr:colOff>
      <xdr:row>16</xdr:row>
      <xdr:rowOff>171088</xdr:rowOff>
    </xdr:to>
    <xdr:pic>
      <xdr:nvPicPr>
        <xdr:cNvPr id="3" name="Picture 2">
          <a:extLst>
            <a:ext uri="{FF2B5EF4-FFF2-40B4-BE49-F238E27FC236}">
              <a16:creationId xmlns:a16="http://schemas.microsoft.com/office/drawing/2014/main" id="{79FD37F3-952E-4A21-15D4-F776A1BA70A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530600" y="76200"/>
          <a:ext cx="7772400" cy="3460388"/>
        </a:xfrm>
        <a:prstGeom prst="rect">
          <a:avLst/>
        </a:prstGeom>
      </xdr:spPr>
    </xdr:pic>
    <xdr:clientData/>
  </xdr:twoCellAnchor>
  <xdr:twoCellAnchor editAs="oneCell">
    <xdr:from>
      <xdr:col>0</xdr:col>
      <xdr:colOff>550334</xdr:colOff>
      <xdr:row>68</xdr:row>
      <xdr:rowOff>148167</xdr:rowOff>
    </xdr:from>
    <xdr:to>
      <xdr:col>19</xdr:col>
      <xdr:colOff>386382</xdr:colOff>
      <xdr:row>111</xdr:row>
      <xdr:rowOff>76200</xdr:rowOff>
    </xdr:to>
    <xdr:pic>
      <xdr:nvPicPr>
        <xdr:cNvPr id="4" name="Picture 3">
          <a:extLst>
            <a:ext uri="{FF2B5EF4-FFF2-40B4-BE49-F238E27FC236}">
              <a16:creationId xmlns:a16="http://schemas.microsoft.com/office/drawing/2014/main" id="{71698AF8-66BB-8C1B-6D19-D7A588E75E6D}"/>
            </a:ext>
          </a:extLst>
        </xdr:cNvPr>
        <xdr:cNvPicPr>
          <a:picLocks noChangeAspect="1"/>
        </xdr:cNvPicPr>
      </xdr:nvPicPr>
      <xdr:blipFill>
        <a:blip xmlns:r="http://schemas.openxmlformats.org/officeDocument/2006/relationships" r:embed="rId3"/>
        <a:stretch>
          <a:fillRect/>
        </a:stretch>
      </xdr:blipFill>
      <xdr:spPr>
        <a:xfrm>
          <a:off x="550334" y="14541500"/>
          <a:ext cx="15520548" cy="9029700"/>
        </a:xfrm>
        <a:prstGeom prst="rect">
          <a:avLst/>
        </a:prstGeom>
      </xdr:spPr>
    </xdr:pic>
    <xdr:clientData/>
  </xdr:twoCellAnchor>
  <xdr:twoCellAnchor editAs="oneCell">
    <xdr:from>
      <xdr:col>24</xdr:col>
      <xdr:colOff>0</xdr:colOff>
      <xdr:row>115</xdr:row>
      <xdr:rowOff>0</xdr:rowOff>
    </xdr:from>
    <xdr:to>
      <xdr:col>33</xdr:col>
      <xdr:colOff>342900</xdr:colOff>
      <xdr:row>136</xdr:row>
      <xdr:rowOff>108919</xdr:rowOff>
    </xdr:to>
    <xdr:pic>
      <xdr:nvPicPr>
        <xdr:cNvPr id="6" name="Picture 5">
          <a:extLst>
            <a:ext uri="{FF2B5EF4-FFF2-40B4-BE49-F238E27FC236}">
              <a16:creationId xmlns:a16="http://schemas.microsoft.com/office/drawing/2014/main" id="{9CC0549C-3AF6-A370-70C0-A70271BDDBB3}"/>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9812000" y="23368000"/>
          <a:ext cx="7772400" cy="4376119"/>
        </a:xfrm>
        <a:prstGeom prst="rect">
          <a:avLst/>
        </a:prstGeom>
      </xdr:spPr>
    </xdr:pic>
    <xdr:clientData/>
  </xdr:twoCellAnchor>
  <xdr:twoCellAnchor editAs="oneCell">
    <xdr:from>
      <xdr:col>0</xdr:col>
      <xdr:colOff>685800</xdr:colOff>
      <xdr:row>111</xdr:row>
      <xdr:rowOff>114300</xdr:rowOff>
    </xdr:from>
    <xdr:to>
      <xdr:col>18</xdr:col>
      <xdr:colOff>241300</xdr:colOff>
      <xdr:row>151</xdr:row>
      <xdr:rowOff>102142</xdr:rowOff>
    </xdr:to>
    <xdr:pic>
      <xdr:nvPicPr>
        <xdr:cNvPr id="7" name="Picture 6">
          <a:extLst>
            <a:ext uri="{FF2B5EF4-FFF2-40B4-BE49-F238E27FC236}">
              <a16:creationId xmlns:a16="http://schemas.microsoft.com/office/drawing/2014/main" id="{A91B760E-0189-BC2B-9DDB-A32BA4B34641}"/>
            </a:ext>
          </a:extLst>
        </xdr:cNvPr>
        <xdr:cNvPicPr>
          <a:picLocks noChangeAspect="1"/>
        </xdr:cNvPicPr>
      </xdr:nvPicPr>
      <xdr:blipFill>
        <a:blip xmlns:r="http://schemas.openxmlformats.org/officeDocument/2006/relationships" r:embed="rId5"/>
        <a:stretch>
          <a:fillRect/>
        </a:stretch>
      </xdr:blipFill>
      <xdr:spPr>
        <a:xfrm>
          <a:off x="685800" y="22669500"/>
          <a:ext cx="14414500" cy="81158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400050</xdr:colOff>
      <xdr:row>2</xdr:row>
      <xdr:rowOff>114300</xdr:rowOff>
    </xdr:from>
    <xdr:ext cx="184731" cy="264560"/>
    <xdr:sp macro="" textlink="">
      <xdr:nvSpPr>
        <xdr:cNvPr id="2" name="TextBox 1">
          <a:extLst>
            <a:ext uri="{FF2B5EF4-FFF2-40B4-BE49-F238E27FC236}">
              <a16:creationId xmlns:a16="http://schemas.microsoft.com/office/drawing/2014/main" id="{57377DC3-3747-F741-BE17-FEE9B905F855}"/>
            </a:ext>
          </a:extLst>
        </xdr:cNvPr>
        <xdr:cNvSpPr txBox="1"/>
      </xdr:nvSpPr>
      <xdr:spPr>
        <a:xfrm>
          <a:off x="400050" y="6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123825</xdr:colOff>
      <xdr:row>20</xdr:row>
      <xdr:rowOff>146050</xdr:rowOff>
    </xdr:from>
    <xdr:to>
      <xdr:col>8</xdr:col>
      <xdr:colOff>0</xdr:colOff>
      <xdr:row>27</xdr:row>
      <xdr:rowOff>12699</xdr:rowOff>
    </xdr:to>
    <xdr:sp macro="" textlink="">
      <xdr:nvSpPr>
        <xdr:cNvPr id="5" name="Rectangle 4">
          <a:extLst>
            <a:ext uri="{FF2B5EF4-FFF2-40B4-BE49-F238E27FC236}">
              <a16:creationId xmlns:a16="http://schemas.microsoft.com/office/drawing/2014/main" id="{CFA240F1-CD50-094B-805D-34210B40060B}"/>
            </a:ext>
          </a:extLst>
        </xdr:cNvPr>
        <xdr:cNvSpPr/>
      </xdr:nvSpPr>
      <xdr:spPr>
        <a:xfrm>
          <a:off x="123825" y="4095750"/>
          <a:ext cx="5997576" cy="1200149"/>
        </a:xfrm>
        <a:prstGeom prst="rect">
          <a:avLst/>
        </a:prstGeom>
        <a:solidFill>
          <a:srgbClr val="C3A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ysClr val="windowText" lastClr="000000"/>
              </a:solidFill>
            </a:rPr>
            <a:t>Budget &amp; Expense should ALWAYS match your ledger</a:t>
          </a:r>
          <a:endParaRPr lang="en-US" sz="1400" b="1" baseline="0">
            <a:solidFill>
              <a:sysClr val="windowText" lastClr="000000"/>
            </a:solidFill>
          </a:endParaRPr>
        </a:p>
        <a:p>
          <a:pPr algn="l"/>
          <a:endParaRPr lang="en-US" sz="1400" baseline="0">
            <a:solidFill>
              <a:sysClr val="windowText" lastClr="000000"/>
            </a:solidFill>
          </a:endParaRPr>
        </a:p>
        <a:p>
          <a:pPr algn="l"/>
          <a:r>
            <a:rPr lang="en-US" sz="1400" baseline="0">
              <a:solidFill>
                <a:sysClr val="windowText" lastClr="000000"/>
              </a:solidFill>
            </a:rPr>
            <a:t>Your recon needs an anchor point, so your budget and your expense columns should ALWAYS match  your ledger. </a:t>
          </a:r>
          <a:endParaRPr lang="en-US" sz="1400">
            <a:solidFill>
              <a:sysClr val="windowText" lastClr="000000"/>
            </a:solidFill>
          </a:endParaRPr>
        </a:p>
      </xdr:txBody>
    </xdr:sp>
    <xdr:clientData/>
  </xdr:twoCellAnchor>
  <xdr:twoCellAnchor>
    <xdr:from>
      <xdr:col>0</xdr:col>
      <xdr:colOff>133349</xdr:colOff>
      <xdr:row>1</xdr:row>
      <xdr:rowOff>139700</xdr:rowOff>
    </xdr:from>
    <xdr:to>
      <xdr:col>8</xdr:col>
      <xdr:colOff>0</xdr:colOff>
      <xdr:row>11</xdr:row>
      <xdr:rowOff>50800</xdr:rowOff>
    </xdr:to>
    <xdr:sp macro="" textlink="">
      <xdr:nvSpPr>
        <xdr:cNvPr id="7" name="Rectangle 6">
          <a:extLst>
            <a:ext uri="{FF2B5EF4-FFF2-40B4-BE49-F238E27FC236}">
              <a16:creationId xmlns:a16="http://schemas.microsoft.com/office/drawing/2014/main" id="{9CFC199B-1723-1943-A446-ACA71413C6C1}"/>
            </a:ext>
          </a:extLst>
        </xdr:cNvPr>
        <xdr:cNvSpPr/>
      </xdr:nvSpPr>
      <xdr:spPr>
        <a:xfrm>
          <a:off x="133349" y="469900"/>
          <a:ext cx="5988051" cy="1816100"/>
        </a:xfrm>
        <a:prstGeom prst="rect">
          <a:avLst/>
        </a:prstGeom>
        <a:solidFill>
          <a:srgbClr val="C3A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baseline="0">
              <a:solidFill>
                <a:sysClr val="windowText" lastClr="000000"/>
              </a:solidFill>
            </a:rPr>
            <a:t>Formulas</a:t>
          </a:r>
        </a:p>
        <a:p>
          <a:pPr algn="l"/>
          <a:endParaRPr lang="en-US" sz="1200" baseline="0">
            <a:solidFill>
              <a:sysClr val="windowText" lastClr="000000"/>
            </a:solidFill>
          </a:endParaRPr>
        </a:p>
        <a:p>
          <a:pPr algn="l"/>
          <a:r>
            <a:rPr lang="en-US" sz="1400" b="0" baseline="0">
              <a:solidFill>
                <a:sysClr val="windowText" lastClr="000000"/>
              </a:solidFill>
            </a:rPr>
            <a:t>The template tab has a lot of formulas, they are  color coded in the Template tabs, so be careful not to overwrite any color coded cells without checking to see if there is a formula embedded.  Because there are so many formulas please do not overwrite any cells or move anything around in the tabs as this can mess up the flow of data between tabs. Do not delere rows!! Doing so will break the summary sheet automation. </a:t>
          </a:r>
          <a:endParaRPr lang="en-US" sz="1400" b="0">
            <a:solidFill>
              <a:sysClr val="windowText" lastClr="000000"/>
            </a:solidFill>
          </a:endParaRPr>
        </a:p>
      </xdr:txBody>
    </xdr:sp>
    <xdr:clientData/>
  </xdr:twoCellAnchor>
  <xdr:twoCellAnchor>
    <xdr:from>
      <xdr:col>0</xdr:col>
      <xdr:colOff>130175</xdr:colOff>
      <xdr:row>27</xdr:row>
      <xdr:rowOff>130175</xdr:rowOff>
    </xdr:from>
    <xdr:to>
      <xdr:col>8</xdr:col>
      <xdr:colOff>0</xdr:colOff>
      <xdr:row>37</xdr:row>
      <xdr:rowOff>114300</xdr:rowOff>
    </xdr:to>
    <xdr:sp macro="" textlink="">
      <xdr:nvSpPr>
        <xdr:cNvPr id="8" name="Rectangle 7">
          <a:extLst>
            <a:ext uri="{FF2B5EF4-FFF2-40B4-BE49-F238E27FC236}">
              <a16:creationId xmlns:a16="http://schemas.microsoft.com/office/drawing/2014/main" id="{95269AFD-ADEE-9C49-A6E6-59D9A4ADE66F}"/>
            </a:ext>
          </a:extLst>
        </xdr:cNvPr>
        <xdr:cNvSpPr/>
      </xdr:nvSpPr>
      <xdr:spPr>
        <a:xfrm>
          <a:off x="130175" y="5413375"/>
          <a:ext cx="6003926" cy="188912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ysClr val="windowText" lastClr="000000"/>
              </a:solidFill>
            </a:rPr>
            <a:t>Salary Comittment</a:t>
          </a:r>
          <a:r>
            <a:rPr lang="en-US" sz="1400" b="1" baseline="0">
              <a:solidFill>
                <a:sysClr val="windowText" lastClr="000000"/>
              </a:solidFill>
            </a:rPr>
            <a:t>s</a:t>
          </a:r>
        </a:p>
        <a:p>
          <a:pPr algn="l"/>
          <a:endParaRPr lang="en-US" sz="1400" baseline="0">
            <a:solidFill>
              <a:sysClr val="windowText" lastClr="000000"/>
            </a:solidFill>
          </a:endParaRPr>
        </a:p>
        <a:p>
          <a:pPr algn="l"/>
          <a:r>
            <a:rPr lang="en-US" sz="1400" baseline="0">
              <a:solidFill>
                <a:sysClr val="windowText" lastClr="000000"/>
              </a:solidFill>
            </a:rPr>
            <a:t>This template is designed to track salaries going FORWARD. It does the math to see how many weeks and months are left based on the current budget end date and the reporting period you are working in. If your budget end dates have not been updated, the formula will go into the negative so it is important to pay attention to this and make sure it does NOT go negative and throw off your formulas.</a:t>
          </a:r>
          <a:endParaRPr lang="en-US" sz="1400">
            <a:solidFill>
              <a:sysClr val="windowText" lastClr="000000"/>
            </a:solidFill>
          </a:endParaRPr>
        </a:p>
      </xdr:txBody>
    </xdr:sp>
    <xdr:clientData/>
  </xdr:twoCellAnchor>
  <xdr:twoCellAnchor>
    <xdr:from>
      <xdr:col>0</xdr:col>
      <xdr:colOff>123825</xdr:colOff>
      <xdr:row>11</xdr:row>
      <xdr:rowOff>152400</xdr:rowOff>
    </xdr:from>
    <xdr:to>
      <xdr:col>8</xdr:col>
      <xdr:colOff>0</xdr:colOff>
      <xdr:row>20</xdr:row>
      <xdr:rowOff>25400</xdr:rowOff>
    </xdr:to>
    <xdr:sp macro="" textlink="">
      <xdr:nvSpPr>
        <xdr:cNvPr id="9" name="Rectangle 8">
          <a:extLst>
            <a:ext uri="{FF2B5EF4-FFF2-40B4-BE49-F238E27FC236}">
              <a16:creationId xmlns:a16="http://schemas.microsoft.com/office/drawing/2014/main" id="{AF87415F-C773-9541-8558-4E9D5FA4AE98}"/>
            </a:ext>
          </a:extLst>
        </xdr:cNvPr>
        <xdr:cNvSpPr/>
      </xdr:nvSpPr>
      <xdr:spPr>
        <a:xfrm>
          <a:off x="123825" y="2387600"/>
          <a:ext cx="5997575" cy="1587500"/>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ysClr val="windowText" lastClr="000000"/>
              </a:solidFill>
            </a:rPr>
            <a:t>Group</a:t>
          </a:r>
          <a:r>
            <a:rPr lang="en-US" sz="1400" b="1" baseline="0">
              <a:solidFill>
                <a:sysClr val="windowText" lastClr="000000"/>
              </a:solidFill>
            </a:rPr>
            <a:t> internal grant numbers by project</a:t>
          </a:r>
        </a:p>
        <a:p>
          <a:pPr algn="l"/>
          <a:endParaRPr lang="en-US" sz="1400" baseline="0">
            <a:solidFill>
              <a:sysClr val="windowText" lastClr="000000"/>
            </a:solidFill>
          </a:endParaRPr>
        </a:p>
        <a:p>
          <a:pPr algn="l"/>
          <a:r>
            <a:rPr lang="en-US" sz="1400" baseline="0">
              <a:solidFill>
                <a:sysClr val="windowText" lastClr="000000"/>
              </a:solidFill>
            </a:rPr>
            <a:t>To help catch issues quickly between internal grant numbers for the same project, organize your Hub tab by Sponsor ID so all internal grant numbers related to one Sponsor ID show as a group. This will make it easier for you to see if there are any prior year surplus/deficit issues that need to be managed between accounts. </a:t>
          </a:r>
          <a:endParaRPr lang="en-US" sz="1400">
            <a:solidFill>
              <a:sysClr val="windowText" lastClr="000000"/>
            </a:solidFill>
          </a:endParaRPr>
        </a:p>
      </xdr:txBody>
    </xdr:sp>
    <xdr:clientData/>
  </xdr:twoCellAnchor>
  <xdr:twoCellAnchor>
    <xdr:from>
      <xdr:col>10</xdr:col>
      <xdr:colOff>25400</xdr:colOff>
      <xdr:row>6</xdr:row>
      <xdr:rowOff>41275</xdr:rowOff>
    </xdr:from>
    <xdr:to>
      <xdr:col>19</xdr:col>
      <xdr:colOff>101600</xdr:colOff>
      <xdr:row>9</xdr:row>
      <xdr:rowOff>107950</xdr:rowOff>
    </xdr:to>
    <xdr:sp macro="" textlink="">
      <xdr:nvSpPr>
        <xdr:cNvPr id="10" name="Rectangle 9">
          <a:extLst>
            <a:ext uri="{FF2B5EF4-FFF2-40B4-BE49-F238E27FC236}">
              <a16:creationId xmlns:a16="http://schemas.microsoft.com/office/drawing/2014/main" id="{7D0EC40F-4FF0-8843-93EE-56D8B5812C05}"/>
            </a:ext>
          </a:extLst>
        </xdr:cNvPr>
        <xdr:cNvSpPr/>
      </xdr:nvSpPr>
      <xdr:spPr>
        <a:xfrm>
          <a:off x="7150100" y="1323975"/>
          <a:ext cx="6362700" cy="63817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solidFill>
                <a:sysClr val="windowText" lastClr="000000"/>
              </a:solidFill>
            </a:rPr>
            <a:t>To</a:t>
          </a:r>
          <a:r>
            <a:rPr lang="en-US" sz="1400" baseline="0">
              <a:solidFill>
                <a:sysClr val="windowText" lastClr="000000"/>
              </a:solidFill>
            </a:rPr>
            <a:t> build each tab, enter all the demographic data you can find from your pre and post award systems. You should complete as much of the template as possible</a:t>
          </a:r>
          <a:endParaRPr lang="en-US" sz="1400">
            <a:solidFill>
              <a:sysClr val="windowText" lastClr="000000"/>
            </a:solidFill>
          </a:endParaRPr>
        </a:p>
      </xdr:txBody>
    </xdr:sp>
    <xdr:clientData/>
  </xdr:twoCellAnchor>
  <xdr:twoCellAnchor>
    <xdr:from>
      <xdr:col>10</xdr:col>
      <xdr:colOff>12700</xdr:colOff>
      <xdr:row>1</xdr:row>
      <xdr:rowOff>111125</xdr:rowOff>
    </xdr:from>
    <xdr:to>
      <xdr:col>19</xdr:col>
      <xdr:colOff>88900</xdr:colOff>
      <xdr:row>5</xdr:row>
      <xdr:rowOff>139700</xdr:rowOff>
    </xdr:to>
    <xdr:sp macro="" textlink="">
      <xdr:nvSpPr>
        <xdr:cNvPr id="11" name="Rectangle 10">
          <a:extLst>
            <a:ext uri="{FF2B5EF4-FFF2-40B4-BE49-F238E27FC236}">
              <a16:creationId xmlns:a16="http://schemas.microsoft.com/office/drawing/2014/main" id="{4929017C-352C-5741-A576-FB8553AF8509}"/>
            </a:ext>
          </a:extLst>
        </xdr:cNvPr>
        <xdr:cNvSpPr/>
      </xdr:nvSpPr>
      <xdr:spPr>
        <a:xfrm>
          <a:off x="7137400" y="441325"/>
          <a:ext cx="6362700" cy="79057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solidFill>
                <a:sysClr val="windowText" lastClr="000000"/>
              </a:solidFill>
            </a:rPr>
            <a:t>To</a:t>
          </a:r>
          <a:r>
            <a:rPr lang="en-US" sz="1400" baseline="0">
              <a:solidFill>
                <a:sysClr val="windowText" lastClr="000000"/>
              </a:solidFill>
            </a:rPr>
            <a:t> build your recon worbook, you will need to create a copy of the template for each internal grant number. To do this, right click on the tab, click move or copy, and choose copy. The tab name should be the internal grant number used to identify the project. </a:t>
          </a:r>
          <a:endParaRPr lang="en-US" sz="1400">
            <a:solidFill>
              <a:sysClr val="windowText" lastClr="000000"/>
            </a:solidFill>
          </a:endParaRPr>
        </a:p>
      </xdr:txBody>
    </xdr:sp>
    <xdr:clientData/>
  </xdr:twoCellAnchor>
  <xdr:twoCellAnchor>
    <xdr:from>
      <xdr:col>10</xdr:col>
      <xdr:colOff>34925</xdr:colOff>
      <xdr:row>10</xdr:row>
      <xdr:rowOff>22225</xdr:rowOff>
    </xdr:from>
    <xdr:to>
      <xdr:col>19</xdr:col>
      <xdr:colOff>111125</xdr:colOff>
      <xdr:row>17</xdr:row>
      <xdr:rowOff>139700</xdr:rowOff>
    </xdr:to>
    <xdr:sp macro="" textlink="">
      <xdr:nvSpPr>
        <xdr:cNvPr id="12" name="Rectangle 11">
          <a:extLst>
            <a:ext uri="{FF2B5EF4-FFF2-40B4-BE49-F238E27FC236}">
              <a16:creationId xmlns:a16="http://schemas.microsoft.com/office/drawing/2014/main" id="{88017747-7BEE-3A44-A232-C25D25AB4AD7}"/>
            </a:ext>
          </a:extLst>
        </xdr:cNvPr>
        <xdr:cNvSpPr/>
      </xdr:nvSpPr>
      <xdr:spPr>
        <a:xfrm>
          <a:off x="7159625" y="2066925"/>
          <a:ext cx="6362700" cy="145097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solidFill>
                <a:sysClr val="windowText" lastClr="000000"/>
              </a:solidFill>
            </a:rPr>
            <a:t>Every</a:t>
          </a:r>
          <a:r>
            <a:rPr lang="en-US" sz="1400" baseline="0">
              <a:solidFill>
                <a:sysClr val="windowText" lastClr="000000"/>
              </a:solidFill>
            </a:rPr>
            <a:t> month, you should compare the budget data you show in your recon to the budget GL data you see in your ledger. There are many valid reasons why a budget may change between periods including 1) budget adjustment to match a final or FFR, 2) new funds awarded 3) rebudget request submitted by the RA. If there is a change to the budget that you do not recognize, reach out to your finance office to find out why the budget doesn't look as you expect. </a:t>
          </a:r>
          <a:endParaRPr lang="en-US" sz="1400">
            <a:solidFill>
              <a:sysClr val="windowText" lastClr="000000"/>
            </a:solidFill>
          </a:endParaRPr>
        </a:p>
      </xdr:txBody>
    </xdr:sp>
    <xdr:clientData/>
  </xdr:twoCellAnchor>
  <xdr:twoCellAnchor>
    <xdr:from>
      <xdr:col>10</xdr:col>
      <xdr:colOff>41275</xdr:colOff>
      <xdr:row>18</xdr:row>
      <xdr:rowOff>44450</xdr:rowOff>
    </xdr:from>
    <xdr:to>
      <xdr:col>19</xdr:col>
      <xdr:colOff>117475</xdr:colOff>
      <xdr:row>21</xdr:row>
      <xdr:rowOff>165100</xdr:rowOff>
    </xdr:to>
    <xdr:sp macro="" textlink="">
      <xdr:nvSpPr>
        <xdr:cNvPr id="18" name="Rectangle 17">
          <a:extLst>
            <a:ext uri="{FF2B5EF4-FFF2-40B4-BE49-F238E27FC236}">
              <a16:creationId xmlns:a16="http://schemas.microsoft.com/office/drawing/2014/main" id="{9694ED1C-2A20-AE42-82E8-921C16B0621C}"/>
            </a:ext>
          </a:extLst>
        </xdr:cNvPr>
        <xdr:cNvSpPr/>
      </xdr:nvSpPr>
      <xdr:spPr>
        <a:xfrm>
          <a:off x="6480175" y="3613150"/>
          <a:ext cx="6515100" cy="692150"/>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solidFill>
                <a:sysClr val="windowText" lastClr="000000"/>
              </a:solidFill>
            </a:rPr>
            <a:t>To add</a:t>
          </a:r>
          <a:r>
            <a:rPr lang="en-US" sz="1400" baseline="0">
              <a:solidFill>
                <a:sysClr val="windowText" lastClr="000000"/>
              </a:solidFill>
            </a:rPr>
            <a:t> more grants, right click the correct tab template and duplicate it, then rename the tab with the internal grant number and fill in the data. </a:t>
          </a:r>
          <a:endParaRPr lang="en-US" sz="1400">
            <a:solidFill>
              <a:sysClr val="windowText" lastClr="000000"/>
            </a:solidFill>
          </a:endParaRPr>
        </a:p>
      </xdr:txBody>
    </xdr:sp>
    <xdr:clientData/>
  </xdr:twoCellAnchor>
  <xdr:twoCellAnchor>
    <xdr:from>
      <xdr:col>10</xdr:col>
      <xdr:colOff>41275</xdr:colOff>
      <xdr:row>22</xdr:row>
      <xdr:rowOff>50800</xdr:rowOff>
    </xdr:from>
    <xdr:to>
      <xdr:col>19</xdr:col>
      <xdr:colOff>117475</xdr:colOff>
      <xdr:row>31</xdr:row>
      <xdr:rowOff>25400</xdr:rowOff>
    </xdr:to>
    <xdr:sp macro="" textlink="">
      <xdr:nvSpPr>
        <xdr:cNvPr id="19" name="Rectangle 18">
          <a:extLst>
            <a:ext uri="{FF2B5EF4-FFF2-40B4-BE49-F238E27FC236}">
              <a16:creationId xmlns:a16="http://schemas.microsoft.com/office/drawing/2014/main" id="{4785A6ED-CBFD-CA41-A4F6-7306052C77A0}"/>
            </a:ext>
          </a:extLst>
        </xdr:cNvPr>
        <xdr:cNvSpPr/>
      </xdr:nvSpPr>
      <xdr:spPr>
        <a:xfrm>
          <a:off x="6480175" y="4381500"/>
          <a:ext cx="6515100" cy="1689100"/>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solidFill>
                <a:sysClr val="windowText" lastClr="000000"/>
              </a:solidFill>
            </a:rPr>
            <a:t>Copy</a:t>
          </a:r>
          <a:r>
            <a:rPr lang="en-US" sz="1400" baseline="0">
              <a:solidFill>
                <a:sysClr val="windowText" lastClr="000000"/>
              </a:solidFill>
            </a:rPr>
            <a:t> the row right above a blank row, paste it into the first blank row. Then navigate to your menu bar and choose REPLACE. In the FIND box, enter the Internal Grant Number that was in the row above, in REPLACE enter the new Internal Grant Number you want the formula to reference. Click REPLACE ALL. This will update almost everything in one go. Next, right click on the Internal Grant NUmber, and click EDIT HYPERLINK and connect it to the right tab. The rest will be done with the Find Replace feature you just did.  </a:t>
          </a:r>
          <a:endParaRPr lang="en-US" sz="1400">
            <a:solidFill>
              <a:sysClr val="windowText" lastClr="000000"/>
            </a:solidFill>
          </a:endParaRPr>
        </a:p>
      </xdr:txBody>
    </xdr:sp>
    <xdr:clientData/>
  </xdr:twoCellAnchor>
  <xdr:twoCellAnchor>
    <xdr:from>
      <xdr:col>10</xdr:col>
      <xdr:colOff>53975</xdr:colOff>
      <xdr:row>31</xdr:row>
      <xdr:rowOff>133350</xdr:rowOff>
    </xdr:from>
    <xdr:to>
      <xdr:col>19</xdr:col>
      <xdr:colOff>130175</xdr:colOff>
      <xdr:row>37</xdr:row>
      <xdr:rowOff>76200</xdr:rowOff>
    </xdr:to>
    <xdr:sp macro="" textlink="">
      <xdr:nvSpPr>
        <xdr:cNvPr id="20" name="Rectangle 19">
          <a:extLst>
            <a:ext uri="{FF2B5EF4-FFF2-40B4-BE49-F238E27FC236}">
              <a16:creationId xmlns:a16="http://schemas.microsoft.com/office/drawing/2014/main" id="{DAF207B0-3117-8640-88F8-E279D4E452BE}"/>
            </a:ext>
          </a:extLst>
        </xdr:cNvPr>
        <xdr:cNvSpPr/>
      </xdr:nvSpPr>
      <xdr:spPr>
        <a:xfrm>
          <a:off x="6492875" y="6178550"/>
          <a:ext cx="6515100" cy="1085850"/>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solidFill>
                <a:sysClr val="windowText" lastClr="000000"/>
              </a:solidFill>
            </a:rPr>
            <a:t>On</a:t>
          </a:r>
          <a:r>
            <a:rPr lang="en-US" sz="1400" baseline="0">
              <a:solidFill>
                <a:sysClr val="windowText" lastClr="000000"/>
              </a:solidFill>
            </a:rPr>
            <a:t> the summary tab, the current date in cell E1 will auto populate to each tab. The financial reporting period date should be updated by the RA to reflect the current reporting period you are in. So if you are updating July reports, enter 7/31/23 into cell E1. If you are updating December reports, enter 12/31/23 etc etc. </a:t>
          </a:r>
          <a:endParaRPr lang="en-US" sz="1400">
            <a:solidFill>
              <a:sysClr val="windowText" lastClr="000000"/>
            </a:solidFill>
          </a:endParaRPr>
        </a:p>
      </xdr:txBody>
    </xdr:sp>
    <xdr:clientData/>
  </xdr:twoCellAnchor>
  <xdr:twoCellAnchor>
    <xdr:from>
      <xdr:col>10</xdr:col>
      <xdr:colOff>66675</xdr:colOff>
      <xdr:row>37</xdr:row>
      <xdr:rowOff>161925</xdr:rowOff>
    </xdr:from>
    <xdr:to>
      <xdr:col>19</xdr:col>
      <xdr:colOff>142875</xdr:colOff>
      <xdr:row>44</xdr:row>
      <xdr:rowOff>12700</xdr:rowOff>
    </xdr:to>
    <xdr:sp macro="" textlink="">
      <xdr:nvSpPr>
        <xdr:cNvPr id="21" name="Rectangle 20">
          <a:extLst>
            <a:ext uri="{FF2B5EF4-FFF2-40B4-BE49-F238E27FC236}">
              <a16:creationId xmlns:a16="http://schemas.microsoft.com/office/drawing/2014/main" id="{DCC881DC-26B8-754F-BEB0-5BF43FD6D5C5}"/>
            </a:ext>
          </a:extLst>
        </xdr:cNvPr>
        <xdr:cNvSpPr/>
      </xdr:nvSpPr>
      <xdr:spPr>
        <a:xfrm>
          <a:off x="6505575" y="7350125"/>
          <a:ext cx="6515100" cy="118427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u="sng">
              <a:solidFill>
                <a:sysClr val="windowText" lastClr="000000"/>
              </a:solidFill>
            </a:rPr>
            <a:t>Each tab </a:t>
          </a:r>
          <a:r>
            <a:rPr lang="en-US" sz="1400">
              <a:solidFill>
                <a:sysClr val="windowText" lastClr="000000"/>
              </a:solidFill>
            </a:rPr>
            <a:t>has 2 convenient hyperlinks to view back to other tabs:</a:t>
          </a:r>
        </a:p>
        <a:p>
          <a:pPr algn="l"/>
          <a:r>
            <a:rPr lang="en-US" sz="1400">
              <a:solidFill>
                <a:sysClr val="windowText" lastClr="000000"/>
              </a:solidFill>
            </a:rPr>
            <a:t>1) H</a:t>
          </a:r>
          <a:r>
            <a:rPr lang="en-US" sz="1400" baseline="0">
              <a:solidFill>
                <a:sysClr val="windowText" lastClr="000000"/>
              </a:solidFill>
            </a:rPr>
            <a:t>yperlink in the top row of each tab "Back to  Hub", and </a:t>
          </a:r>
        </a:p>
        <a:p>
          <a:pPr algn="l"/>
          <a:r>
            <a:rPr lang="en-US" sz="1400" baseline="0">
              <a:solidFill>
                <a:sysClr val="windowText" lastClr="000000"/>
              </a:solidFill>
            </a:rPr>
            <a:t>2) in the Weekly Salary Projections area "Staff Hub"</a:t>
          </a:r>
        </a:p>
        <a:p>
          <a:pPr algn="l"/>
          <a:r>
            <a:rPr lang="en-US" sz="1400" baseline="0">
              <a:solidFill>
                <a:sysClr val="windowText" lastClr="000000"/>
              </a:solidFill>
            </a:rPr>
            <a:t>These are quick links to those tabs.  </a:t>
          </a:r>
          <a:endParaRPr lang="en-US" sz="1400">
            <a:solidFill>
              <a:sysClr val="windowText" lastClr="000000"/>
            </a:solidFill>
          </a:endParaRPr>
        </a:p>
      </xdr:txBody>
    </xdr:sp>
    <xdr:clientData/>
  </xdr:twoCellAnchor>
  <xdr:twoCellAnchor>
    <xdr:from>
      <xdr:col>10</xdr:col>
      <xdr:colOff>66675</xdr:colOff>
      <xdr:row>52</xdr:row>
      <xdr:rowOff>171450</xdr:rowOff>
    </xdr:from>
    <xdr:to>
      <xdr:col>19</xdr:col>
      <xdr:colOff>142875</xdr:colOff>
      <xdr:row>57</xdr:row>
      <xdr:rowOff>136525</xdr:rowOff>
    </xdr:to>
    <xdr:sp macro="" textlink="">
      <xdr:nvSpPr>
        <xdr:cNvPr id="29" name="Rectangle 28">
          <a:extLst>
            <a:ext uri="{FF2B5EF4-FFF2-40B4-BE49-F238E27FC236}">
              <a16:creationId xmlns:a16="http://schemas.microsoft.com/office/drawing/2014/main" id="{7781195C-9B37-D246-A773-7EB0A7006704}"/>
            </a:ext>
          </a:extLst>
        </xdr:cNvPr>
        <xdr:cNvSpPr/>
      </xdr:nvSpPr>
      <xdr:spPr>
        <a:xfrm>
          <a:off x="12080875" y="10191750"/>
          <a:ext cx="6362700" cy="917575"/>
        </a:xfrm>
        <a:prstGeom prst="rect">
          <a:avLst/>
        </a:prstGeom>
        <a:solidFill>
          <a:srgbClr val="C3EAF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u="sng">
              <a:solidFill>
                <a:sysClr val="windowText" lastClr="000000"/>
              </a:solidFill>
            </a:rPr>
            <a:t>Update</a:t>
          </a:r>
          <a:r>
            <a:rPr lang="en-US" sz="1200" u="sng" baseline="0">
              <a:solidFill>
                <a:sysClr val="windowText" lastClr="000000"/>
              </a:solidFill>
            </a:rPr>
            <a:t> Run rates: </a:t>
          </a:r>
          <a:r>
            <a:rPr lang="en-US" sz="1200" u="none" baseline="0">
              <a:solidFill>
                <a:sysClr val="windowText" lastClr="000000"/>
              </a:solidFill>
            </a:rPr>
            <a:t>To update the run rate tab, you ca copy paste ALL data from the CPAR summary YTD report, just filter by year. So if you want to only show 2023, make sure in the filter you only pull 2023 data. Then, go to Find &amp; Select select visable cells only, copy and paste into the 2023 Expenses tab. Once you do this, it will auto populate the Run Rate tab. You will need to update the PURPLE cells in the run rate tab every month</a:t>
          </a:r>
          <a:endParaRPr lang="en-US" sz="12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B942-AE77-824E-92BF-A30D0FE75B5E}">
  <dimension ref="S4:T10"/>
  <sheetViews>
    <sheetView tabSelected="1" workbookViewId="0">
      <selection activeCell="S25" sqref="S25"/>
    </sheetView>
  </sheetViews>
  <sheetFormatPr baseColWidth="10" defaultRowHeight="16" x14ac:dyDescent="0.2"/>
  <cols>
    <col min="1" max="18" width="10.83203125" style="1"/>
    <col min="19" max="19" width="31.1640625" style="1" bestFit="1" customWidth="1"/>
    <col min="20" max="16384" width="10.83203125" style="1"/>
  </cols>
  <sheetData>
    <row r="4" spans="19:20" ht="32" x14ac:dyDescent="0.4">
      <c r="S4" s="215" t="s">
        <v>190</v>
      </c>
    </row>
    <row r="6" spans="19:20" ht="24" x14ac:dyDescent="0.3">
      <c r="S6" s="182" t="s">
        <v>161</v>
      </c>
    </row>
    <row r="7" spans="19:20" ht="24" x14ac:dyDescent="0.3">
      <c r="S7" s="182" t="s">
        <v>162</v>
      </c>
    </row>
    <row r="8" spans="19:20" ht="24" x14ac:dyDescent="0.3">
      <c r="S8" s="182" t="s">
        <v>191</v>
      </c>
    </row>
    <row r="9" spans="19:20" ht="24" x14ac:dyDescent="0.3">
      <c r="S9" s="182" t="s">
        <v>165</v>
      </c>
      <c r="T9" s="193"/>
    </row>
    <row r="10" spans="19:20" ht="24" x14ac:dyDescent="0.3">
      <c r="S10" s="182" t="s">
        <v>192</v>
      </c>
    </row>
  </sheetData>
  <hyperlinks>
    <hyperlink ref="S6" location="'Directions - Hub'!A1" display="Directions - HUB" xr:uid="{799F5F14-82DF-8F42-ABC1-E4BCDC1B5D26}"/>
    <hyperlink ref="S7" location="'Directions-Template'!A1" display="Directions - Templates" xr:uid="{AFB8610B-6E4B-074B-9F5F-3383609221AC}"/>
    <hyperlink ref="S8" location="'Directions - Run Rate'!A1" display="Directions - RunRate" xr:uid="{58F71B24-1413-6A44-810A-5172AACBA320}"/>
    <hyperlink ref="S9" location="Disclaimer!A1" display="Disclaimer" xr:uid="{6435A75A-4A1D-6B42-A981-8AE30E19C411}"/>
    <hyperlink ref="S10" location="'RA Tips'!A1" display="RA Tips" xr:uid="{55930321-1465-9B41-A535-D26B3143A3B4}"/>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0F2E9-C63F-364B-8971-9F4894355D0F}">
  <sheetPr>
    <tabColor rgb="FFB1FEEB"/>
  </sheetPr>
  <dimension ref="W1"/>
  <sheetViews>
    <sheetView zoomScale="70" zoomScaleNormal="70" workbookViewId="0">
      <selection activeCell="AA22" sqref="AA22"/>
    </sheetView>
  </sheetViews>
  <sheetFormatPr baseColWidth="10" defaultRowHeight="16" x14ac:dyDescent="0.2"/>
  <cols>
    <col min="1" max="16384" width="10.83203125" style="1"/>
  </cols>
  <sheetData>
    <row r="1" spans="23:23" ht="25" x14ac:dyDescent="0.25">
      <c r="W1" s="204" t="s">
        <v>59</v>
      </c>
    </row>
  </sheetData>
  <hyperlinks>
    <hyperlink ref="W1" location="Hub!A1" display="HOME" xr:uid="{D640180E-78EA-8948-9569-089F3C39D089}"/>
  </hyperlinks>
  <pageMargins left="0.7" right="0.7" top="0.75" bottom="0.75" header="0.3" footer="0.3"/>
  <pageSetup scale="29" orientation="landscape" horizontalDpi="0" verticalDpi="0"/>
  <rowBreaks count="4" manualBreakCount="4">
    <brk id="91" max="16383" man="1"/>
    <brk id="155" max="16383" man="1"/>
    <brk id="268" max="16383" man="1"/>
    <brk id="330" max="16383"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5EC9-E41D-8543-8AAA-8D5E058CDD7A}">
  <sheetPr>
    <tabColor rgb="FFB1FEEB"/>
  </sheetPr>
  <dimension ref="P3"/>
  <sheetViews>
    <sheetView topLeftCell="A3" zoomScaleNormal="100" workbookViewId="0">
      <selection activeCell="AA22" sqref="AA22"/>
    </sheetView>
  </sheetViews>
  <sheetFormatPr baseColWidth="10" defaultRowHeight="16" x14ac:dyDescent="0.2"/>
  <cols>
    <col min="1" max="16384" width="10.83203125" style="1"/>
  </cols>
  <sheetData>
    <row r="3" spans="16:16" ht="25" x14ac:dyDescent="0.25">
      <c r="P3" s="204" t="s">
        <v>59</v>
      </c>
    </row>
  </sheetData>
  <hyperlinks>
    <hyperlink ref="P3" location="Hub!A1" display="HOME" xr:uid="{3299953F-AA84-2C48-A802-5A82C3AC3EBB}"/>
  </hyperlinks>
  <pageMargins left="0.7" right="0.7" top="0.75" bottom="0.75" header="0.3" footer="0.3"/>
  <pageSetup scale="53" orientation="landscape" horizontalDpi="0" verticalDpi="0"/>
  <rowBreaks count="1" manualBreakCount="1">
    <brk id="113" max="16383"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EE3B-9CD4-094B-A0B5-E025B693D75C}">
  <sheetPr>
    <tabColor rgb="FFB1FEEB"/>
  </sheetPr>
  <dimension ref="A1:AA1"/>
  <sheetViews>
    <sheetView workbookViewId="0">
      <selection activeCell="AA22" sqref="AA22"/>
    </sheetView>
  </sheetViews>
  <sheetFormatPr baseColWidth="10" defaultColWidth="9.1640625" defaultRowHeight="15" x14ac:dyDescent="0.2"/>
  <cols>
    <col min="1" max="7" width="9.1640625" style="70"/>
    <col min="8" max="8" width="16.1640625" style="70" customWidth="1"/>
    <col min="9" max="9" width="2.33203125" style="70" customWidth="1"/>
    <col min="10" max="10" width="1.83203125" style="70" customWidth="1"/>
    <col min="11" max="18" width="9.1640625" style="70"/>
    <col min="19" max="19" width="11.1640625" style="70" customWidth="1"/>
    <col min="20" max="16384" width="9.1640625" style="70"/>
  </cols>
  <sheetData>
    <row r="1" spans="1:27" ht="26" x14ac:dyDescent="0.3">
      <c r="A1" s="288" t="s">
        <v>130</v>
      </c>
      <c r="B1" s="289"/>
      <c r="C1" s="289"/>
      <c r="D1" s="289"/>
      <c r="E1" s="289"/>
      <c r="F1" s="289"/>
      <c r="G1" s="289"/>
      <c r="H1" s="289"/>
      <c r="I1" s="115"/>
      <c r="K1" s="114" t="s">
        <v>131</v>
      </c>
      <c r="L1" s="114"/>
      <c r="M1" s="114"/>
      <c r="N1" s="114"/>
      <c r="O1" s="114"/>
      <c r="P1" s="114"/>
      <c r="Q1" s="114"/>
      <c r="R1" s="114"/>
      <c r="S1" s="114"/>
      <c r="T1" s="204" t="s">
        <v>59</v>
      </c>
      <c r="U1" s="115"/>
      <c r="V1" s="115"/>
      <c r="W1" s="115"/>
      <c r="X1" s="115"/>
      <c r="Y1" s="115"/>
      <c r="Z1" s="115"/>
      <c r="AA1" s="115"/>
    </row>
  </sheetData>
  <hyperlinks>
    <hyperlink ref="T1" location="Hub!A1" display="HOME" xr:uid="{931E1715-BA69-8A4E-9B18-4366B204E36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BF15-4BF5-304E-8D32-8E78B9C0B462}">
  <dimension ref="A1:M11"/>
  <sheetViews>
    <sheetView zoomScale="80" zoomScaleNormal="80" workbookViewId="0">
      <selection sqref="A1:D1"/>
    </sheetView>
  </sheetViews>
  <sheetFormatPr baseColWidth="10" defaultRowHeight="22" x14ac:dyDescent="0.3"/>
  <cols>
    <col min="1" max="1" width="24.33203125" style="43" bestFit="1" customWidth="1"/>
    <col min="2" max="2" width="21.33203125" style="43" bestFit="1" customWidth="1"/>
    <col min="3" max="3" width="27.5" style="43" customWidth="1"/>
    <col min="4" max="4" width="17" style="43" customWidth="1"/>
    <col min="5" max="5" width="22" style="43" customWidth="1"/>
    <col min="6" max="6" width="17.83203125" style="43" customWidth="1"/>
    <col min="7" max="7" width="17.33203125" style="43" customWidth="1"/>
    <col min="8" max="8" width="17" style="43" customWidth="1"/>
    <col min="9" max="9" width="17.33203125" style="43" customWidth="1"/>
    <col min="10" max="10" width="29.33203125" style="43" customWidth="1"/>
    <col min="11" max="11" width="21.33203125" style="43" customWidth="1"/>
    <col min="12" max="12" width="27.1640625" style="43" customWidth="1"/>
    <col min="13" max="13" width="48.83203125" style="43" customWidth="1"/>
    <col min="14" max="16384" width="10.83203125" style="43"/>
  </cols>
  <sheetData>
    <row r="1" spans="1:13" ht="28" x14ac:dyDescent="0.3">
      <c r="A1" s="221" t="s">
        <v>53</v>
      </c>
      <c r="B1" s="222"/>
      <c r="C1" s="222"/>
      <c r="D1" s="222"/>
      <c r="E1" s="219">
        <v>45869</v>
      </c>
      <c r="F1" s="220"/>
      <c r="G1" s="221" t="s">
        <v>52</v>
      </c>
      <c r="H1" s="222"/>
      <c r="I1" s="222"/>
      <c r="J1" s="222"/>
      <c r="K1" s="222"/>
      <c r="L1" s="222"/>
      <c r="M1" s="223"/>
    </row>
    <row r="2" spans="1:13" ht="24" x14ac:dyDescent="0.3">
      <c r="A2" s="65"/>
      <c r="B2" s="65"/>
      <c r="C2" s="65"/>
      <c r="D2" s="65"/>
      <c r="E2" s="66"/>
      <c r="F2" s="66"/>
      <c r="G2" s="66"/>
      <c r="H2" s="66"/>
      <c r="I2" s="66"/>
      <c r="J2" s="66"/>
      <c r="K2" s="66"/>
      <c r="L2" s="67"/>
      <c r="M2" s="67"/>
    </row>
    <row r="3" spans="1:13" ht="24" x14ac:dyDescent="0.3">
      <c r="B3" s="65"/>
      <c r="C3" s="65"/>
      <c r="D3" s="65"/>
      <c r="E3" s="66"/>
      <c r="F3" s="66"/>
      <c r="G3" s="190" t="s">
        <v>114</v>
      </c>
      <c r="H3" s="176"/>
      <c r="I3" s="66"/>
      <c r="J3" s="216" t="s">
        <v>151</v>
      </c>
      <c r="K3" s="217"/>
      <c r="L3" s="217"/>
      <c r="M3" s="218"/>
    </row>
    <row r="4" spans="1:13" ht="24" x14ac:dyDescent="0.3">
      <c r="C4" s="65"/>
      <c r="D4" s="65"/>
      <c r="E4" s="66"/>
      <c r="F4" s="66"/>
      <c r="H4" s="112">
        <f>'Run Rate sample'!B7</f>
        <v>213082.0368131868</v>
      </c>
      <c r="J4" s="184" t="s">
        <v>113</v>
      </c>
      <c r="K4" s="182" t="s">
        <v>153</v>
      </c>
      <c r="L4" s="43" t="s">
        <v>163</v>
      </c>
      <c r="M4" s="185" t="s">
        <v>161</v>
      </c>
    </row>
    <row r="5" spans="1:13" ht="24" x14ac:dyDescent="0.3">
      <c r="A5" s="101"/>
      <c r="B5" s="100"/>
      <c r="C5" s="65"/>
      <c r="D5" s="65"/>
      <c r="E5" s="66"/>
      <c r="F5" s="66"/>
      <c r="G5" s="66"/>
      <c r="H5" s="66"/>
      <c r="J5" s="184" t="s">
        <v>152</v>
      </c>
      <c r="K5" s="182" t="s">
        <v>154</v>
      </c>
      <c r="L5" s="43" t="s">
        <v>163</v>
      </c>
      <c r="M5" s="185" t="s">
        <v>162</v>
      </c>
    </row>
    <row r="6" spans="1:13" ht="24" x14ac:dyDescent="0.3">
      <c r="A6" s="65"/>
      <c r="B6" s="65"/>
      <c r="C6" s="65"/>
      <c r="D6" s="65"/>
      <c r="E6" s="66"/>
      <c r="F6" s="66"/>
      <c r="G6" s="66"/>
      <c r="H6" s="66"/>
      <c r="J6" s="186" t="s">
        <v>188</v>
      </c>
      <c r="K6" s="187" t="s">
        <v>163</v>
      </c>
      <c r="L6" s="187" t="s">
        <v>163</v>
      </c>
      <c r="M6" s="188"/>
    </row>
    <row r="8" spans="1:13" ht="65" x14ac:dyDescent="0.3">
      <c r="A8" s="189" t="s">
        <v>56</v>
      </c>
      <c r="B8" s="189" t="s">
        <v>0</v>
      </c>
      <c r="C8" s="189" t="s">
        <v>164</v>
      </c>
      <c r="D8" s="189" t="s">
        <v>73</v>
      </c>
      <c r="E8" s="189" t="s">
        <v>2</v>
      </c>
      <c r="F8" s="189" t="s">
        <v>77</v>
      </c>
      <c r="G8" s="189" t="s">
        <v>6</v>
      </c>
      <c r="H8" s="189" t="s">
        <v>4</v>
      </c>
      <c r="I8" s="189" t="s">
        <v>134</v>
      </c>
      <c r="J8" s="189" t="s">
        <v>135</v>
      </c>
      <c r="K8" s="189" t="s">
        <v>72</v>
      </c>
      <c r="L8" s="189" t="s">
        <v>54</v>
      </c>
      <c r="M8" s="189" t="s">
        <v>55</v>
      </c>
    </row>
    <row r="9" spans="1:13" ht="24" x14ac:dyDescent="0.3">
      <c r="A9" s="47" t="str">
        <f>'MTDC Temp'!$H$5</f>
        <v>Active</v>
      </c>
      <c r="B9" s="183">
        <v>123456</v>
      </c>
      <c r="C9" s="48" t="str">
        <f>'MTDC Temp'!$C$5</f>
        <v>Project 1</v>
      </c>
      <c r="D9" s="49" t="str">
        <f>'MTDC Temp'!$B$7</f>
        <v>NIH</v>
      </c>
      <c r="E9" s="49" t="str">
        <f>'MTDC Temp'!$B$8</f>
        <v>5R01123456</v>
      </c>
      <c r="F9" s="51">
        <f ca="1">'MTDC Temp'!$B$3</f>
        <v>34</v>
      </c>
      <c r="G9" s="47">
        <f>'MTDC Temp'!$B$12</f>
        <v>46022</v>
      </c>
      <c r="H9" s="47">
        <f>'MTDC Temp'!$B$10</f>
        <v>46752</v>
      </c>
      <c r="I9" s="50">
        <f>'MTDC Temp'!$B$52-'MTDC Temp'!$D$52</f>
        <v>30000</v>
      </c>
      <c r="J9" s="50">
        <f>'MTDC Temp'!$E$52+'MTDC Temp'!$F$52</f>
        <v>40000</v>
      </c>
      <c r="K9" s="50">
        <f>'MTDC Temp'!$E$3</f>
        <v>-10000</v>
      </c>
      <c r="L9" s="52">
        <f>'MTDC Temp'!$G$11</f>
        <v>45838</v>
      </c>
      <c r="M9" s="48" t="str">
        <f>IF(ISBLANK('MTDC Temp'!$J$16),"No Current Comment","Sheet1!$J$16")</f>
        <v>No Current Comment</v>
      </c>
    </row>
    <row r="10" spans="1:13" x14ac:dyDescent="0.3">
      <c r="B10" s="48"/>
      <c r="C10" s="48"/>
      <c r="D10" s="48"/>
      <c r="E10" s="48"/>
      <c r="F10" s="48"/>
      <c r="G10" s="48"/>
      <c r="H10" s="48"/>
      <c r="I10" s="48"/>
      <c r="J10" s="48"/>
      <c r="K10" s="48"/>
      <c r="L10" s="48"/>
      <c r="M10" s="48"/>
    </row>
    <row r="11" spans="1:13" x14ac:dyDescent="0.3">
      <c r="B11" s="48"/>
      <c r="C11" s="48"/>
      <c r="D11" s="48"/>
      <c r="E11" s="48"/>
      <c r="F11" s="48"/>
      <c r="G11" s="48"/>
      <c r="H11" s="48"/>
      <c r="I11" s="48"/>
      <c r="J11" s="48"/>
      <c r="K11" s="48"/>
      <c r="L11" s="48"/>
      <c r="M11" s="48"/>
    </row>
  </sheetData>
  <autoFilter ref="A8:M8" xr:uid="{8E9DBF15-4BF5-304E-8D32-8E78B9C0B462}"/>
  <mergeCells count="4">
    <mergeCell ref="J3:M3"/>
    <mergeCell ref="E1:F1"/>
    <mergeCell ref="G1:M1"/>
    <mergeCell ref="A1:D1"/>
  </mergeCells>
  <conditionalFormatting sqref="A9">
    <cfRule type="cellIs" dxfId="37" priority="2" operator="equal">
      <formula>"Active"</formula>
    </cfRule>
    <cfRule type="cellIs" dxfId="36" priority="3" operator="equal">
      <formula>"Expired"</formula>
    </cfRule>
    <cfRule type="cellIs" dxfId="35" priority="4" operator="equal">
      <formula>"Advance"</formula>
    </cfRule>
  </conditionalFormatting>
  <conditionalFormatting sqref="F9">
    <cfRule type="cellIs" dxfId="34" priority="7" stopIfTrue="1" operator="lessThan">
      <formula>60</formula>
    </cfRule>
  </conditionalFormatting>
  <conditionalFormatting sqref="K9">
    <cfRule type="cellIs" dxfId="33" priority="5" operator="lessThan">
      <formula>0</formula>
    </cfRule>
  </conditionalFormatting>
  <conditionalFormatting sqref="L9">
    <cfRule type="cellIs" dxfId="32" priority="1" stopIfTrue="1" operator="notEqual">
      <formula>$L$1</formula>
    </cfRule>
  </conditionalFormatting>
  <hyperlinks>
    <hyperlink ref="B9" location="'MTDC Temp1'!A1" display="'MTDC Temp1'!A1" xr:uid="{D0C19316-2AAC-614F-A91E-EABAC50F5AE7}"/>
    <hyperlink ref="J4" location="'Run Rate sample'!A1" display="Run Rate" xr:uid="{FF72DF8E-C3EF-5E43-B07D-B9C67240CE4B}"/>
    <hyperlink ref="J5" location="'YTD Details Sample'!A1" display="YTD Expenses (12 mos)" xr:uid="{37E55C98-780D-104A-BD29-AED9729F74DC}"/>
    <hyperlink ref="J6" location="'Staff Hub'!A1" display="Staff Salary Hub" xr:uid="{74E7C0D2-BF59-0F41-B87C-790ADB271030}"/>
    <hyperlink ref="K4" location="'MTDC Temp'!A1" display="MTDC Template" xr:uid="{E08F5098-E161-B449-93BE-CE784E51FF3B}"/>
    <hyperlink ref="K5" location="'TDC Temp'!A1" display="TDC template" xr:uid="{5BBFFBA5-5AF5-1C48-A2BA-832756EB7C65}"/>
    <hyperlink ref="M4" location="'Directions - Hub'!A1" display="Directions - HUB" xr:uid="{DA00334A-9B8C-C24F-8284-07E5118F2282}"/>
    <hyperlink ref="M5" location="'Directions-Template'!A1" display="Directions - Templates" xr:uid="{07F0A95E-4D75-264B-8B2F-E131938E57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D88E-0D76-E341-BFFD-C913CAA06707}">
  <dimension ref="A1:T55"/>
  <sheetViews>
    <sheetView zoomScale="80" zoomScaleNormal="80" workbookViewId="0">
      <selection activeCell="B5" sqref="B5"/>
    </sheetView>
  </sheetViews>
  <sheetFormatPr baseColWidth="10" defaultRowHeight="16" x14ac:dyDescent="0.2"/>
  <cols>
    <col min="1" max="1" width="30.33203125" style="1" customWidth="1"/>
    <col min="2" max="2" width="20.1640625" style="1" customWidth="1"/>
    <col min="3" max="3" width="21.83203125" style="1" bestFit="1" customWidth="1"/>
    <col min="4" max="4" width="26" style="1" customWidth="1"/>
    <col min="5" max="5" width="17.83203125" style="1" customWidth="1"/>
    <col min="6" max="6" width="21.1640625" style="1" customWidth="1"/>
    <col min="7" max="7" width="20.5" style="1" customWidth="1"/>
    <col min="8" max="8" width="17.83203125" style="1" customWidth="1"/>
    <col min="9" max="9" width="1.83203125" style="1" customWidth="1"/>
    <col min="10" max="10" width="30.1640625" style="1" bestFit="1" customWidth="1"/>
    <col min="11" max="11" width="20.6640625" style="1" bestFit="1" customWidth="1"/>
    <col min="12" max="12" width="18.5" style="1" bestFit="1" customWidth="1"/>
    <col min="13" max="13" width="28.6640625" style="1" bestFit="1" customWidth="1"/>
    <col min="14" max="14" width="15.6640625" style="1" customWidth="1"/>
    <col min="15" max="16" width="18.5" style="1" bestFit="1" customWidth="1"/>
    <col min="17" max="17" width="21.6640625" style="1" customWidth="1"/>
    <col min="18" max="18" width="18.83203125" style="1" bestFit="1" customWidth="1"/>
    <col min="19" max="16384" width="10.83203125" style="1"/>
  </cols>
  <sheetData>
    <row r="1" spans="1:18" ht="26" x14ac:dyDescent="0.3">
      <c r="A1" s="235" t="s">
        <v>17</v>
      </c>
      <c r="B1" s="236"/>
      <c r="C1" s="55">
        <f>Hub!$E$1</f>
        <v>45869</v>
      </c>
      <c r="D1" s="10"/>
      <c r="E1" s="30"/>
      <c r="F1" s="30"/>
      <c r="G1" s="230" t="s">
        <v>59</v>
      </c>
      <c r="H1" s="231"/>
      <c r="I1" s="2"/>
      <c r="J1" s="232" t="s">
        <v>60</v>
      </c>
      <c r="K1" s="233"/>
      <c r="L1" s="233"/>
      <c r="M1" s="233"/>
      <c r="N1" s="234"/>
      <c r="O1" s="239" t="s">
        <v>69</v>
      </c>
      <c r="P1" s="240"/>
      <c r="Q1" s="240"/>
      <c r="R1" s="241"/>
    </row>
    <row r="2" spans="1:18" ht="24" x14ac:dyDescent="0.3">
      <c r="A2" s="2"/>
      <c r="B2" s="2"/>
      <c r="C2" s="2"/>
      <c r="D2" s="2"/>
      <c r="E2" s="2"/>
      <c r="F2" s="2"/>
      <c r="G2" s="2"/>
      <c r="H2" s="2"/>
      <c r="I2" s="2"/>
      <c r="J2" s="135" t="s">
        <v>70</v>
      </c>
      <c r="K2" s="135" t="s">
        <v>64</v>
      </c>
      <c r="L2" s="136" t="s">
        <v>61</v>
      </c>
      <c r="M2" s="136" t="s">
        <v>62</v>
      </c>
      <c r="N2" s="137" t="s">
        <v>63</v>
      </c>
      <c r="O2" s="136" t="s">
        <v>61</v>
      </c>
      <c r="P2" s="136" t="s">
        <v>62</v>
      </c>
      <c r="Q2" s="138" t="s">
        <v>63</v>
      </c>
      <c r="R2" s="137" t="s">
        <v>65</v>
      </c>
    </row>
    <row r="3" spans="1:18" ht="24" x14ac:dyDescent="0.3">
      <c r="A3" s="35" t="s">
        <v>15</v>
      </c>
      <c r="B3" s="68">
        <f ca="1">IF(G8="None", G8, IF(G8="Submitted", G8, G8-TODAY()))</f>
        <v>34</v>
      </c>
      <c r="C3" s="3" t="s">
        <v>16</v>
      </c>
      <c r="D3" s="3" t="s">
        <v>72</v>
      </c>
      <c r="E3" s="36">
        <f>H52</f>
        <v>-10000</v>
      </c>
      <c r="F3" s="246" t="s">
        <v>35</v>
      </c>
      <c r="G3" s="246"/>
      <c r="H3" s="37">
        <f>E3/B52</f>
        <v>-0.2</v>
      </c>
      <c r="I3" s="2"/>
      <c r="J3" s="134">
        <v>123456</v>
      </c>
      <c r="K3" s="122" t="s">
        <v>66</v>
      </c>
      <c r="L3" s="123">
        <v>50000</v>
      </c>
      <c r="M3" s="123">
        <v>35000</v>
      </c>
      <c r="N3" s="124">
        <f>SUM(L3:M3)</f>
        <v>85000</v>
      </c>
      <c r="O3" s="125">
        <v>30000</v>
      </c>
      <c r="P3" s="125">
        <v>22000</v>
      </c>
      <c r="Q3" s="126">
        <f>SUM(O3:P3)</f>
        <v>52000</v>
      </c>
      <c r="R3" s="124">
        <f t="shared" ref="R3:R13" si="0">N3-Q3</f>
        <v>33000</v>
      </c>
    </row>
    <row r="4" spans="1:18" ht="24" x14ac:dyDescent="0.3">
      <c r="A4" s="4"/>
      <c r="B4" s="7"/>
      <c r="C4" s="4"/>
      <c r="D4" s="2"/>
      <c r="E4" s="2"/>
      <c r="F4" s="2"/>
      <c r="G4" s="2"/>
      <c r="H4" s="2"/>
      <c r="I4" s="2"/>
      <c r="J4" s="127"/>
      <c r="K4" s="122"/>
      <c r="L4" s="123"/>
      <c r="M4" s="123"/>
      <c r="N4" s="124">
        <f t="shared" ref="N4:N13" si="1">SUM(L4:M4)</f>
        <v>0</v>
      </c>
      <c r="O4" s="125"/>
      <c r="P4" s="125"/>
      <c r="Q4" s="126">
        <f t="shared" ref="Q4:Q13" si="2">SUM(O4:P4)</f>
        <v>0</v>
      </c>
      <c r="R4" s="124">
        <f t="shared" si="0"/>
        <v>0</v>
      </c>
    </row>
    <row r="5" spans="1:18" ht="29" x14ac:dyDescent="0.35">
      <c r="A5" s="116" t="s">
        <v>0</v>
      </c>
      <c r="B5" s="214">
        <v>123456</v>
      </c>
      <c r="C5" s="258" t="s">
        <v>74</v>
      </c>
      <c r="D5" s="259"/>
      <c r="E5" s="259"/>
      <c r="F5" s="260"/>
      <c r="G5" s="117" t="s">
        <v>10</v>
      </c>
      <c r="H5" s="13" t="s">
        <v>57</v>
      </c>
      <c r="I5" s="4"/>
      <c r="J5" s="127"/>
      <c r="K5" s="128"/>
      <c r="L5" s="125"/>
      <c r="M5" s="125"/>
      <c r="N5" s="124">
        <f t="shared" si="1"/>
        <v>0</v>
      </c>
      <c r="O5" s="125"/>
      <c r="P5" s="125"/>
      <c r="Q5" s="126">
        <f t="shared" si="2"/>
        <v>0</v>
      </c>
      <c r="R5" s="124">
        <f t="shared" si="0"/>
        <v>0</v>
      </c>
    </row>
    <row r="6" spans="1:18" ht="22" x14ac:dyDescent="0.3">
      <c r="A6" s="60" t="s">
        <v>1</v>
      </c>
      <c r="B6" s="277" t="s">
        <v>74</v>
      </c>
      <c r="C6" s="277"/>
      <c r="D6" s="8"/>
      <c r="E6" s="261" t="s">
        <v>8</v>
      </c>
      <c r="F6" s="262"/>
      <c r="G6" s="278" t="s">
        <v>28</v>
      </c>
      <c r="H6" s="279"/>
      <c r="I6" s="2"/>
      <c r="J6" s="127"/>
      <c r="K6" s="128"/>
      <c r="L6" s="125"/>
      <c r="M6" s="125"/>
      <c r="N6" s="124">
        <f t="shared" si="1"/>
        <v>0</v>
      </c>
      <c r="O6" s="125"/>
      <c r="P6" s="125"/>
      <c r="Q6" s="126">
        <f t="shared" si="2"/>
        <v>0</v>
      </c>
      <c r="R6" s="124">
        <f t="shared" si="0"/>
        <v>0</v>
      </c>
    </row>
    <row r="7" spans="1:18" ht="22" x14ac:dyDescent="0.3">
      <c r="A7" s="61" t="s">
        <v>5</v>
      </c>
      <c r="B7" s="274" t="s">
        <v>75</v>
      </c>
      <c r="C7" s="274"/>
      <c r="D7" s="46"/>
      <c r="E7" s="250" t="s">
        <v>9</v>
      </c>
      <c r="F7" s="251"/>
      <c r="G7" s="254">
        <v>0.75</v>
      </c>
      <c r="H7" s="255"/>
      <c r="I7" s="2"/>
      <c r="J7" s="127"/>
      <c r="K7" s="128"/>
      <c r="L7" s="125"/>
      <c r="M7" s="125"/>
      <c r="N7" s="124">
        <f t="shared" si="1"/>
        <v>0</v>
      </c>
      <c r="O7" s="125"/>
      <c r="P7" s="125"/>
      <c r="Q7" s="126">
        <f t="shared" si="2"/>
        <v>0</v>
      </c>
      <c r="R7" s="124">
        <f t="shared" si="0"/>
        <v>0</v>
      </c>
    </row>
    <row r="8" spans="1:18" ht="22" x14ac:dyDescent="0.3">
      <c r="A8" s="61" t="s">
        <v>2</v>
      </c>
      <c r="B8" s="274" t="s">
        <v>76</v>
      </c>
      <c r="C8" s="274"/>
      <c r="D8" s="46"/>
      <c r="E8" s="250" t="s">
        <v>67</v>
      </c>
      <c r="F8" s="251"/>
      <c r="G8" s="256">
        <v>45930</v>
      </c>
      <c r="H8" s="257"/>
      <c r="I8" s="2"/>
      <c r="J8" s="127"/>
      <c r="K8" s="128"/>
      <c r="L8" s="125"/>
      <c r="M8" s="125"/>
      <c r="N8" s="124">
        <f t="shared" si="1"/>
        <v>0</v>
      </c>
      <c r="O8" s="125"/>
      <c r="P8" s="125"/>
      <c r="Q8" s="126">
        <f t="shared" si="2"/>
        <v>0</v>
      </c>
      <c r="R8" s="124">
        <f t="shared" si="0"/>
        <v>0</v>
      </c>
    </row>
    <row r="9" spans="1:18" ht="22" x14ac:dyDescent="0.3">
      <c r="A9" s="61" t="s">
        <v>3</v>
      </c>
      <c r="B9" s="263">
        <v>44927</v>
      </c>
      <c r="C9" s="263"/>
      <c r="D9" s="46"/>
      <c r="E9" s="250" t="s">
        <v>11</v>
      </c>
      <c r="F9" s="251"/>
      <c r="G9" s="280" t="s">
        <v>36</v>
      </c>
      <c r="H9" s="281"/>
      <c r="I9" s="2"/>
      <c r="J9" s="127"/>
      <c r="K9" s="128"/>
      <c r="L9" s="125"/>
      <c r="M9" s="125"/>
      <c r="N9" s="124">
        <f t="shared" si="1"/>
        <v>0</v>
      </c>
      <c r="O9" s="125"/>
      <c r="P9" s="125"/>
      <c r="Q9" s="126">
        <f t="shared" si="2"/>
        <v>0</v>
      </c>
      <c r="R9" s="124">
        <f t="shared" si="0"/>
        <v>0</v>
      </c>
    </row>
    <row r="10" spans="1:18" ht="22" x14ac:dyDescent="0.3">
      <c r="A10" s="61" t="s">
        <v>4</v>
      </c>
      <c r="B10" s="263">
        <v>46752</v>
      </c>
      <c r="C10" s="263"/>
      <c r="D10" s="46"/>
      <c r="E10" s="250" t="s">
        <v>12</v>
      </c>
      <c r="F10" s="251"/>
      <c r="G10" s="254">
        <v>0.24990000000000001</v>
      </c>
      <c r="H10" s="255"/>
      <c r="I10" s="2"/>
      <c r="J10" s="127"/>
      <c r="K10" s="128"/>
      <c r="L10" s="125"/>
      <c r="M10" s="125"/>
      <c r="N10" s="124">
        <f t="shared" si="1"/>
        <v>0</v>
      </c>
      <c r="O10" s="125"/>
      <c r="P10" s="125"/>
      <c r="Q10" s="126">
        <f t="shared" si="2"/>
        <v>0</v>
      </c>
      <c r="R10" s="124">
        <f t="shared" si="0"/>
        <v>0</v>
      </c>
    </row>
    <row r="11" spans="1:18" ht="22" x14ac:dyDescent="0.3">
      <c r="A11" s="61" t="s">
        <v>7</v>
      </c>
      <c r="B11" s="263">
        <v>45658</v>
      </c>
      <c r="C11" s="263"/>
      <c r="D11" s="46"/>
      <c r="E11" s="250" t="s">
        <v>68</v>
      </c>
      <c r="F11" s="251"/>
      <c r="G11" s="237">
        <v>45838</v>
      </c>
      <c r="H11" s="238"/>
      <c r="I11" s="2"/>
      <c r="J11" s="127"/>
      <c r="K11" s="128"/>
      <c r="L11" s="125"/>
      <c r="M11" s="125"/>
      <c r="N11" s="124">
        <f t="shared" si="1"/>
        <v>0</v>
      </c>
      <c r="O11" s="125"/>
      <c r="P11" s="125"/>
      <c r="Q11" s="126">
        <f t="shared" si="2"/>
        <v>0</v>
      </c>
      <c r="R11" s="124">
        <f t="shared" si="0"/>
        <v>0</v>
      </c>
    </row>
    <row r="12" spans="1:18" ht="22" x14ac:dyDescent="0.3">
      <c r="A12" s="61" t="s">
        <v>6</v>
      </c>
      <c r="B12" s="263">
        <v>46022</v>
      </c>
      <c r="C12" s="263"/>
      <c r="D12" s="5"/>
      <c r="E12" s="250" t="s">
        <v>13</v>
      </c>
      <c r="F12" s="251"/>
      <c r="G12" s="275">
        <f>($C$1-$B$11)/30.5</f>
        <v>6.918032786885246</v>
      </c>
      <c r="H12" s="276"/>
      <c r="I12" s="2"/>
      <c r="J12" s="127"/>
      <c r="K12" s="128"/>
      <c r="L12" s="125"/>
      <c r="M12" s="125"/>
      <c r="N12" s="124">
        <f t="shared" si="1"/>
        <v>0</v>
      </c>
      <c r="O12" s="125"/>
      <c r="P12" s="125"/>
      <c r="Q12" s="126">
        <f t="shared" si="2"/>
        <v>0</v>
      </c>
      <c r="R12" s="124">
        <f t="shared" si="0"/>
        <v>0</v>
      </c>
    </row>
    <row r="13" spans="1:18" ht="22" x14ac:dyDescent="0.3">
      <c r="A13" s="62" t="s">
        <v>34</v>
      </c>
      <c r="B13" s="264">
        <f>($B$12-$C$1)/7</f>
        <v>21.857142857142858</v>
      </c>
      <c r="C13" s="264"/>
      <c r="D13" s="6"/>
      <c r="E13" s="252" t="s">
        <v>14</v>
      </c>
      <c r="F13" s="253"/>
      <c r="G13" s="244">
        <f>B13/4.2</f>
        <v>5.204081632653061</v>
      </c>
      <c r="H13" s="245"/>
      <c r="I13" s="2"/>
      <c r="J13" s="129"/>
      <c r="K13" s="130"/>
      <c r="L13" s="131"/>
      <c r="M13" s="131"/>
      <c r="N13" s="132">
        <f t="shared" si="1"/>
        <v>0</v>
      </c>
      <c r="O13" s="131"/>
      <c r="P13" s="131"/>
      <c r="Q13" s="133">
        <f t="shared" si="2"/>
        <v>0</v>
      </c>
      <c r="R13" s="132">
        <f t="shared" si="0"/>
        <v>0</v>
      </c>
    </row>
    <row r="14" spans="1:18" x14ac:dyDescent="0.2">
      <c r="E14" s="2"/>
      <c r="F14" s="2"/>
      <c r="G14" s="2"/>
      <c r="H14" s="2"/>
      <c r="I14" s="2"/>
    </row>
    <row r="15" spans="1:18" ht="21" x14ac:dyDescent="0.25">
      <c r="A15" s="247" t="s">
        <v>24</v>
      </c>
      <c r="B15" s="248"/>
      <c r="C15" s="248"/>
      <c r="D15" s="248"/>
      <c r="E15" s="248"/>
      <c r="F15" s="248"/>
      <c r="G15" s="248"/>
      <c r="H15" s="249"/>
      <c r="I15" s="2"/>
      <c r="J15" s="224" t="s">
        <v>55</v>
      </c>
      <c r="K15" s="225"/>
      <c r="L15" s="225"/>
      <c r="M15" s="225"/>
      <c r="N15" s="225"/>
      <c r="O15" s="225"/>
      <c r="P15" s="225"/>
      <c r="Q15" s="225"/>
      <c r="R15" s="226"/>
    </row>
    <row r="16" spans="1:18" ht="19" x14ac:dyDescent="0.25">
      <c r="A16" s="21" t="s">
        <v>132</v>
      </c>
      <c r="B16" s="56">
        <v>20000</v>
      </c>
      <c r="C16" s="22" t="s">
        <v>133</v>
      </c>
      <c r="D16" s="57">
        <f>D52</f>
        <v>20000</v>
      </c>
      <c r="E16" s="23" t="s">
        <v>23</v>
      </c>
      <c r="F16" s="58">
        <f>B16-D16</f>
        <v>0</v>
      </c>
      <c r="G16" s="22" t="s">
        <v>10</v>
      </c>
      <c r="H16" s="29" t="str">
        <f>IF(F16=0,"MATCH", "NO MATCH")</f>
        <v>MATCH</v>
      </c>
      <c r="I16" s="2"/>
      <c r="J16" s="265"/>
      <c r="K16" s="266"/>
      <c r="L16" s="266"/>
      <c r="M16" s="266"/>
      <c r="N16" s="266"/>
      <c r="O16" s="266"/>
      <c r="P16" s="266"/>
      <c r="Q16" s="266"/>
      <c r="R16" s="267"/>
    </row>
    <row r="17" spans="1:18" ht="22" x14ac:dyDescent="0.3">
      <c r="A17" s="24"/>
      <c r="B17" s="25"/>
      <c r="C17" s="25"/>
      <c r="D17" s="25"/>
      <c r="E17" s="26"/>
      <c r="F17" s="27"/>
      <c r="G17" s="25"/>
      <c r="H17" s="28"/>
      <c r="I17" s="2"/>
      <c r="J17" s="268"/>
      <c r="K17" s="269"/>
      <c r="L17" s="269"/>
      <c r="M17" s="269"/>
      <c r="N17" s="269"/>
      <c r="O17" s="269"/>
      <c r="P17" s="269"/>
      <c r="Q17" s="269"/>
      <c r="R17" s="270"/>
    </row>
    <row r="18" spans="1:18" ht="60" x14ac:dyDescent="0.25">
      <c r="A18" s="118" t="s">
        <v>19</v>
      </c>
      <c r="B18" s="119" t="s">
        <v>20</v>
      </c>
      <c r="C18" s="119" t="s">
        <v>21</v>
      </c>
      <c r="D18" s="119" t="s">
        <v>22</v>
      </c>
      <c r="E18" s="119" t="s">
        <v>32</v>
      </c>
      <c r="F18" s="119" t="s">
        <v>33</v>
      </c>
      <c r="G18" s="119" t="s">
        <v>31</v>
      </c>
      <c r="H18" s="119" t="s">
        <v>18</v>
      </c>
      <c r="I18" s="2"/>
      <c r="J18" s="271"/>
      <c r="K18" s="272"/>
      <c r="L18" s="272"/>
      <c r="M18" s="272"/>
      <c r="N18" s="272"/>
      <c r="O18" s="272"/>
      <c r="P18" s="272"/>
      <c r="Q18" s="272"/>
      <c r="R18" s="273"/>
    </row>
    <row r="20" spans="1:18" ht="20" x14ac:dyDescent="0.25">
      <c r="A20" s="108" t="s">
        <v>94</v>
      </c>
      <c r="B20" s="15">
        <v>50000</v>
      </c>
      <c r="C20" s="15"/>
      <c r="D20" s="15">
        <v>20000</v>
      </c>
      <c r="E20" s="15">
        <v>-5000</v>
      </c>
      <c r="F20" s="15">
        <v>45000</v>
      </c>
      <c r="G20" s="41">
        <f>SUM(D20:F20)</f>
        <v>60000</v>
      </c>
      <c r="H20" s="41">
        <f>B20-G20</f>
        <v>-10000</v>
      </c>
      <c r="J20" s="242" t="s">
        <v>145</v>
      </c>
      <c r="K20" s="243"/>
      <c r="M20" s="242" t="s">
        <v>143</v>
      </c>
      <c r="N20" s="243"/>
    </row>
    <row r="21" spans="1:18" ht="20" x14ac:dyDescent="0.25">
      <c r="A21" s="108" t="s">
        <v>95</v>
      </c>
      <c r="B21" s="15"/>
      <c r="C21" s="15"/>
      <c r="D21" s="15"/>
      <c r="E21" s="15"/>
      <c r="F21" s="15"/>
      <c r="G21" s="41">
        <f t="shared" ref="G21:G49" si="3">SUM(D21:F21)</f>
        <v>0</v>
      </c>
      <c r="H21" s="41">
        <f t="shared" ref="H21:H49" si="4">B21-G21</f>
        <v>0</v>
      </c>
      <c r="J21" s="63" t="s">
        <v>147</v>
      </c>
      <c r="K21" s="38">
        <f>SUM(M28:M36)</f>
        <v>6263.1750000000002</v>
      </c>
      <c r="M21" s="63" t="s">
        <v>149</v>
      </c>
      <c r="N21" s="38">
        <f>SUM(M40:M54)</f>
        <v>721.15384615384619</v>
      </c>
    </row>
    <row r="22" spans="1:18" ht="20" x14ac:dyDescent="0.25">
      <c r="A22" s="108" t="s">
        <v>96</v>
      </c>
      <c r="B22" s="15"/>
      <c r="C22" s="15"/>
      <c r="D22" s="15"/>
      <c r="E22" s="15"/>
      <c r="F22" s="15"/>
      <c r="G22" s="41">
        <f t="shared" si="3"/>
        <v>0</v>
      </c>
      <c r="H22" s="41">
        <f t="shared" si="4"/>
        <v>0</v>
      </c>
      <c r="J22" s="64" t="s">
        <v>148</v>
      </c>
      <c r="K22" s="45">
        <f>SUM(O28:O36)</f>
        <v>1954.1106</v>
      </c>
      <c r="M22" s="64" t="s">
        <v>150</v>
      </c>
      <c r="N22" s="45">
        <f>SUM(O40:O54)</f>
        <v>144.23076923076925</v>
      </c>
    </row>
    <row r="23" spans="1:18" ht="20" x14ac:dyDescent="0.25">
      <c r="A23" s="108" t="s">
        <v>97</v>
      </c>
      <c r="B23" s="15"/>
      <c r="C23" s="15"/>
      <c r="D23" s="15"/>
      <c r="E23" s="15"/>
      <c r="F23" s="15"/>
      <c r="G23" s="41">
        <f t="shared" si="3"/>
        <v>0</v>
      </c>
      <c r="H23" s="41">
        <f t="shared" si="4"/>
        <v>0</v>
      </c>
      <c r="J23" s="11" t="s">
        <v>144</v>
      </c>
      <c r="K23" s="54">
        <f>K21*G13</f>
        <v>32594.073979591838</v>
      </c>
      <c r="M23" s="11" t="s">
        <v>144</v>
      </c>
      <c r="N23" s="54">
        <f>N21*B13</f>
        <v>15762.362637362639</v>
      </c>
    </row>
    <row r="24" spans="1:18" ht="20" x14ac:dyDescent="0.25">
      <c r="A24" s="108" t="s">
        <v>98</v>
      </c>
      <c r="B24" s="15"/>
      <c r="C24" s="15"/>
      <c r="D24" s="15"/>
      <c r="E24" s="15"/>
      <c r="F24" s="15"/>
      <c r="G24" s="41">
        <f t="shared" si="3"/>
        <v>0</v>
      </c>
      <c r="H24" s="41">
        <f t="shared" si="4"/>
        <v>0</v>
      </c>
      <c r="J24" s="12" t="s">
        <v>144</v>
      </c>
      <c r="K24" s="45">
        <f>K22*G13</f>
        <v>10169.351081632652</v>
      </c>
      <c r="M24" s="12" t="s">
        <v>144</v>
      </c>
      <c r="N24" s="45">
        <f>N22*B13</f>
        <v>3152.4725274725279</v>
      </c>
    </row>
    <row r="25" spans="1:18" ht="27" x14ac:dyDescent="0.35">
      <c r="A25" s="108" t="s">
        <v>99</v>
      </c>
      <c r="B25" s="15"/>
      <c r="C25" s="15"/>
      <c r="D25" s="15"/>
      <c r="E25" s="15"/>
      <c r="F25" s="15"/>
      <c r="G25" s="41">
        <f t="shared" si="3"/>
        <v>0</v>
      </c>
      <c r="H25" s="41">
        <f t="shared" si="4"/>
        <v>0</v>
      </c>
      <c r="O25" s="229" t="s">
        <v>188</v>
      </c>
      <c r="P25" s="229"/>
      <c r="Q25" s="229"/>
      <c r="R25" s="229"/>
    </row>
    <row r="26" spans="1:18" ht="22" x14ac:dyDescent="0.3">
      <c r="A26" s="108" t="s">
        <v>100</v>
      </c>
      <c r="B26" s="15"/>
      <c r="C26" s="15"/>
      <c r="D26" s="15"/>
      <c r="E26" s="15"/>
      <c r="F26" s="15"/>
      <c r="G26" s="41">
        <f t="shared" si="3"/>
        <v>0</v>
      </c>
      <c r="H26" s="41">
        <f t="shared" si="4"/>
        <v>0</v>
      </c>
      <c r="J26" s="224" t="s">
        <v>146</v>
      </c>
      <c r="K26" s="225"/>
      <c r="L26" s="225"/>
      <c r="M26" s="225"/>
      <c r="N26" s="225"/>
      <c r="O26" s="225"/>
      <c r="P26" s="226"/>
      <c r="Q26" s="227" t="s">
        <v>58</v>
      </c>
      <c r="R26" s="228"/>
    </row>
    <row r="27" spans="1:18" ht="20" x14ac:dyDescent="0.25">
      <c r="A27" s="108" t="s">
        <v>101</v>
      </c>
      <c r="B27" s="15"/>
      <c r="C27" s="15"/>
      <c r="D27" s="15"/>
      <c r="E27" s="15"/>
      <c r="F27" s="15"/>
      <c r="G27" s="41">
        <f t="shared" si="3"/>
        <v>0</v>
      </c>
      <c r="H27" s="41">
        <f t="shared" si="4"/>
        <v>0</v>
      </c>
      <c r="J27" s="172" t="s">
        <v>37</v>
      </c>
      <c r="K27" s="173" t="s">
        <v>38</v>
      </c>
      <c r="L27" s="173" t="s">
        <v>39</v>
      </c>
      <c r="M27" s="173" t="s">
        <v>44</v>
      </c>
      <c r="N27" s="173" t="s">
        <v>40</v>
      </c>
      <c r="O27" s="173" t="s">
        <v>45</v>
      </c>
      <c r="P27" s="173" t="s">
        <v>46</v>
      </c>
      <c r="Q27" s="174" t="s">
        <v>41</v>
      </c>
      <c r="R27" s="175" t="s">
        <v>42</v>
      </c>
    </row>
    <row r="28" spans="1:18" ht="20" x14ac:dyDescent="0.25">
      <c r="A28" s="108" t="s">
        <v>102</v>
      </c>
      <c r="B28" s="15"/>
      <c r="C28" s="15"/>
      <c r="D28" s="15"/>
      <c r="E28" s="15"/>
      <c r="F28" s="15"/>
      <c r="G28" s="41">
        <f t="shared" si="3"/>
        <v>0</v>
      </c>
      <c r="H28" s="41">
        <f t="shared" si="4"/>
        <v>0</v>
      </c>
      <c r="J28" s="165" t="s">
        <v>43</v>
      </c>
      <c r="K28" s="166">
        <v>225700</v>
      </c>
      <c r="L28" s="167">
        <v>0.33300000000000002</v>
      </c>
      <c r="M28" s="168">
        <f>(K28*L28)/12</f>
        <v>6263.1750000000002</v>
      </c>
      <c r="N28" s="169">
        <v>0.312</v>
      </c>
      <c r="O28" s="168">
        <f>M28*N28</f>
        <v>1954.1106</v>
      </c>
      <c r="P28" s="168">
        <f>M28+O28</f>
        <v>8217.2855999999992</v>
      </c>
      <c r="Q28" s="170">
        <v>0.33329999999999999</v>
      </c>
      <c r="R28" s="171">
        <v>0.3</v>
      </c>
    </row>
    <row r="29" spans="1:18" ht="20" x14ac:dyDescent="0.25">
      <c r="A29" s="108" t="s">
        <v>103</v>
      </c>
      <c r="B29" s="15"/>
      <c r="C29" s="15"/>
      <c r="D29" s="15"/>
      <c r="E29" s="15"/>
      <c r="F29" s="15"/>
      <c r="G29" s="41">
        <f t="shared" si="3"/>
        <v>0</v>
      </c>
      <c r="H29" s="41">
        <f t="shared" si="4"/>
        <v>0</v>
      </c>
      <c r="J29" s="154"/>
      <c r="K29" s="155"/>
      <c r="L29" s="155"/>
      <c r="M29" s="156"/>
      <c r="N29" s="157"/>
      <c r="O29" s="156"/>
      <c r="P29" s="156"/>
      <c r="Q29" s="139"/>
      <c r="R29" s="158"/>
    </row>
    <row r="30" spans="1:18" ht="20" x14ac:dyDescent="0.25">
      <c r="A30" s="108" t="s">
        <v>104</v>
      </c>
      <c r="B30" s="15"/>
      <c r="C30" s="15"/>
      <c r="D30" s="15"/>
      <c r="E30" s="15"/>
      <c r="F30" s="15"/>
      <c r="G30" s="41">
        <f t="shared" si="3"/>
        <v>0</v>
      </c>
      <c r="H30" s="41">
        <f t="shared" si="4"/>
        <v>0</v>
      </c>
      <c r="J30" s="154"/>
      <c r="K30" s="155"/>
      <c r="L30" s="155"/>
      <c r="M30" s="156"/>
      <c r="N30" s="157"/>
      <c r="O30" s="156"/>
      <c r="P30" s="156"/>
      <c r="Q30" s="139"/>
      <c r="R30" s="158"/>
    </row>
    <row r="31" spans="1:18" ht="20" x14ac:dyDescent="0.25">
      <c r="A31" s="108" t="s">
        <v>105</v>
      </c>
      <c r="B31" s="15"/>
      <c r="C31" s="15"/>
      <c r="D31" s="15"/>
      <c r="E31" s="15"/>
      <c r="F31" s="15"/>
      <c r="G31" s="41">
        <f t="shared" si="3"/>
        <v>0</v>
      </c>
      <c r="H31" s="41">
        <f t="shared" si="4"/>
        <v>0</v>
      </c>
      <c r="J31" s="154"/>
      <c r="K31" s="155"/>
      <c r="L31" s="155"/>
      <c r="M31" s="156"/>
      <c r="N31" s="157"/>
      <c r="O31" s="156"/>
      <c r="P31" s="156"/>
      <c r="Q31" s="139"/>
      <c r="R31" s="158"/>
    </row>
    <row r="32" spans="1:18" ht="20" x14ac:dyDescent="0.25">
      <c r="A32" s="108" t="s">
        <v>106</v>
      </c>
      <c r="B32" s="15"/>
      <c r="C32" s="15"/>
      <c r="D32" s="15"/>
      <c r="E32" s="15"/>
      <c r="F32" s="15"/>
      <c r="G32" s="41">
        <f t="shared" si="3"/>
        <v>0</v>
      </c>
      <c r="H32" s="41">
        <f t="shared" si="4"/>
        <v>0</v>
      </c>
      <c r="J32" s="154"/>
      <c r="K32" s="155"/>
      <c r="L32" s="155"/>
      <c r="M32" s="156"/>
      <c r="N32" s="157"/>
      <c r="O32" s="156"/>
      <c r="P32" s="156"/>
      <c r="Q32" s="139"/>
      <c r="R32" s="158"/>
    </row>
    <row r="33" spans="1:20" ht="20" x14ac:dyDescent="0.25">
      <c r="A33" s="108" t="s">
        <v>107</v>
      </c>
      <c r="B33" s="15"/>
      <c r="C33" s="15"/>
      <c r="D33" s="15"/>
      <c r="E33" s="15"/>
      <c r="F33" s="15"/>
      <c r="G33" s="41">
        <f t="shared" si="3"/>
        <v>0</v>
      </c>
      <c r="H33" s="41">
        <f t="shared" si="4"/>
        <v>0</v>
      </c>
      <c r="J33" s="154"/>
      <c r="K33" s="155"/>
      <c r="L33" s="155"/>
      <c r="M33" s="156"/>
      <c r="N33" s="157"/>
      <c r="O33" s="156"/>
      <c r="P33" s="156"/>
      <c r="Q33" s="139"/>
      <c r="R33" s="158"/>
    </row>
    <row r="34" spans="1:20" ht="20" x14ac:dyDescent="0.25">
      <c r="A34" s="108" t="s">
        <v>108</v>
      </c>
      <c r="B34" s="15"/>
      <c r="C34" s="15"/>
      <c r="D34" s="15"/>
      <c r="E34" s="15"/>
      <c r="F34" s="15"/>
      <c r="G34" s="41">
        <f t="shared" si="3"/>
        <v>0</v>
      </c>
      <c r="H34" s="41">
        <f t="shared" si="4"/>
        <v>0</v>
      </c>
      <c r="J34" s="154"/>
      <c r="K34" s="155"/>
      <c r="L34" s="155"/>
      <c r="M34" s="156"/>
      <c r="N34" s="157"/>
      <c r="O34" s="156"/>
      <c r="P34" s="156"/>
      <c r="Q34" s="139"/>
      <c r="R34" s="158"/>
    </row>
    <row r="35" spans="1:20" ht="20" x14ac:dyDescent="0.25">
      <c r="A35" s="108" t="s">
        <v>109</v>
      </c>
      <c r="B35" s="15"/>
      <c r="C35" s="15"/>
      <c r="D35" s="15"/>
      <c r="E35" s="15"/>
      <c r="F35" s="15"/>
      <c r="G35" s="41">
        <f t="shared" si="3"/>
        <v>0</v>
      </c>
      <c r="H35" s="41">
        <f t="shared" si="4"/>
        <v>0</v>
      </c>
      <c r="J35" s="154"/>
      <c r="K35" s="155"/>
      <c r="L35" s="155"/>
      <c r="M35" s="156"/>
      <c r="N35" s="157"/>
      <c r="O35" s="156"/>
      <c r="P35" s="156"/>
      <c r="Q35" s="139"/>
      <c r="R35" s="158"/>
    </row>
    <row r="36" spans="1:20" ht="20" x14ac:dyDescent="0.25">
      <c r="A36" s="108" t="s">
        <v>110</v>
      </c>
      <c r="B36" s="15"/>
      <c r="C36" s="15"/>
      <c r="D36" s="15"/>
      <c r="E36" s="15"/>
      <c r="F36" s="15"/>
      <c r="G36" s="41">
        <f t="shared" si="3"/>
        <v>0</v>
      </c>
      <c r="H36" s="41">
        <f t="shared" si="4"/>
        <v>0</v>
      </c>
      <c r="J36" s="159"/>
      <c r="K36" s="160"/>
      <c r="L36" s="160"/>
      <c r="M36" s="161"/>
      <c r="N36" s="162"/>
      <c r="O36" s="161"/>
      <c r="P36" s="161"/>
      <c r="Q36" s="163"/>
      <c r="R36" s="164"/>
    </row>
    <row r="37" spans="1:20" ht="20" x14ac:dyDescent="0.25">
      <c r="A37" s="108" t="s">
        <v>111</v>
      </c>
      <c r="B37" s="15"/>
      <c r="C37" s="15"/>
      <c r="D37" s="15"/>
      <c r="E37" s="15"/>
      <c r="F37" s="15"/>
      <c r="G37" s="41">
        <f t="shared" si="3"/>
        <v>0</v>
      </c>
      <c r="H37" s="41">
        <f t="shared" si="4"/>
        <v>0</v>
      </c>
    </row>
    <row r="38" spans="1:20" ht="22" x14ac:dyDescent="0.3">
      <c r="A38" s="108" t="s">
        <v>112</v>
      </c>
      <c r="B38" s="15"/>
      <c r="C38" s="15"/>
      <c r="D38" s="15"/>
      <c r="E38" s="15"/>
      <c r="F38" s="15"/>
      <c r="G38" s="41">
        <f t="shared" si="3"/>
        <v>0</v>
      </c>
      <c r="H38" s="41">
        <f t="shared" si="4"/>
        <v>0</v>
      </c>
      <c r="J38" s="224" t="s">
        <v>47</v>
      </c>
      <c r="K38" s="225"/>
      <c r="L38" s="225"/>
      <c r="M38" s="225"/>
      <c r="N38" s="225"/>
      <c r="O38" s="225"/>
      <c r="P38" s="226"/>
      <c r="Q38" s="43"/>
      <c r="R38" s="43"/>
      <c r="S38" s="43"/>
      <c r="T38" s="43"/>
    </row>
    <row r="39" spans="1:20" ht="21" x14ac:dyDescent="0.25">
      <c r="A39" s="108" t="s">
        <v>116</v>
      </c>
      <c r="B39" s="15"/>
      <c r="C39" s="15"/>
      <c r="D39" s="15"/>
      <c r="E39" s="15"/>
      <c r="F39" s="15"/>
      <c r="G39" s="41">
        <f t="shared" si="3"/>
        <v>0</v>
      </c>
      <c r="H39" s="41">
        <f t="shared" si="4"/>
        <v>0</v>
      </c>
      <c r="J39" s="31" t="s">
        <v>37</v>
      </c>
      <c r="K39" s="32" t="s">
        <v>38</v>
      </c>
      <c r="L39" s="32" t="s">
        <v>39</v>
      </c>
      <c r="M39" s="32" t="s">
        <v>50</v>
      </c>
      <c r="N39" s="32" t="s">
        <v>40</v>
      </c>
      <c r="O39" s="32" t="s">
        <v>48</v>
      </c>
      <c r="P39" s="34" t="s">
        <v>51</v>
      </c>
      <c r="Q39" s="4"/>
      <c r="R39" s="4"/>
    </row>
    <row r="40" spans="1:20" ht="20" x14ac:dyDescent="0.25">
      <c r="A40" s="108" t="s">
        <v>117</v>
      </c>
      <c r="B40" s="15"/>
      <c r="C40" s="15"/>
      <c r="D40" s="15"/>
      <c r="E40" s="15"/>
      <c r="F40" s="15"/>
      <c r="G40" s="41">
        <f t="shared" si="3"/>
        <v>0</v>
      </c>
      <c r="H40" s="41">
        <f t="shared" si="4"/>
        <v>0</v>
      </c>
      <c r="J40" s="144" t="s">
        <v>49</v>
      </c>
      <c r="K40" s="145">
        <v>75000</v>
      </c>
      <c r="L40" s="146">
        <v>0.5</v>
      </c>
      <c r="M40" s="147">
        <f>(K40*L40)/52</f>
        <v>721.15384615384619</v>
      </c>
      <c r="N40" s="148">
        <v>0.2</v>
      </c>
      <c r="O40" s="147">
        <f>M40*N40</f>
        <v>144.23076923076925</v>
      </c>
      <c r="P40" s="149">
        <f>M40+O40</f>
        <v>865.38461538461547</v>
      </c>
    </row>
    <row r="41" spans="1:20" ht="20" x14ac:dyDescent="0.25">
      <c r="A41" s="108" t="s">
        <v>118</v>
      </c>
      <c r="B41" s="15"/>
      <c r="C41" s="15"/>
      <c r="D41" s="15"/>
      <c r="E41" s="15"/>
      <c r="F41" s="15"/>
      <c r="G41" s="41">
        <f t="shared" si="3"/>
        <v>0</v>
      </c>
      <c r="H41" s="41">
        <f t="shared" si="4"/>
        <v>0</v>
      </c>
      <c r="J41" s="140"/>
      <c r="K41" s="141"/>
      <c r="L41" s="141"/>
      <c r="M41" s="142"/>
      <c r="N41" s="141"/>
      <c r="O41" s="142"/>
      <c r="P41" s="143"/>
    </row>
    <row r="42" spans="1:20" ht="20" x14ac:dyDescent="0.25">
      <c r="A42" s="108" t="s">
        <v>119</v>
      </c>
      <c r="B42" s="15"/>
      <c r="C42" s="15"/>
      <c r="D42" s="15"/>
      <c r="E42" s="15"/>
      <c r="F42" s="15"/>
      <c r="G42" s="41">
        <f t="shared" si="3"/>
        <v>0</v>
      </c>
      <c r="H42" s="41">
        <f t="shared" si="4"/>
        <v>0</v>
      </c>
      <c r="J42" s="140"/>
      <c r="K42" s="141"/>
      <c r="L42" s="141"/>
      <c r="M42" s="142"/>
      <c r="N42" s="141"/>
      <c r="O42" s="142"/>
      <c r="P42" s="143"/>
    </row>
    <row r="43" spans="1:20" ht="20" x14ac:dyDescent="0.25">
      <c r="A43" s="109" t="s">
        <v>136</v>
      </c>
      <c r="B43" s="16"/>
      <c r="C43" s="16"/>
      <c r="D43" s="16"/>
      <c r="E43" s="16"/>
      <c r="F43" s="16"/>
      <c r="G43" s="41">
        <f t="shared" si="3"/>
        <v>0</v>
      </c>
      <c r="H43" s="41">
        <f t="shared" si="4"/>
        <v>0</v>
      </c>
      <c r="J43" s="140"/>
      <c r="K43" s="141"/>
      <c r="L43" s="141"/>
      <c r="M43" s="142"/>
      <c r="N43" s="141"/>
      <c r="O43" s="142"/>
      <c r="P43" s="143"/>
    </row>
    <row r="44" spans="1:20" ht="20" x14ac:dyDescent="0.25">
      <c r="A44" s="109" t="s">
        <v>137</v>
      </c>
      <c r="B44" s="16"/>
      <c r="C44" s="16"/>
      <c r="D44" s="16"/>
      <c r="E44" s="16"/>
      <c r="F44" s="16"/>
      <c r="G44" s="41">
        <f t="shared" si="3"/>
        <v>0</v>
      </c>
      <c r="H44" s="41">
        <f t="shared" si="4"/>
        <v>0</v>
      </c>
      <c r="J44" s="140"/>
      <c r="K44" s="141"/>
      <c r="L44" s="141"/>
      <c r="M44" s="142"/>
      <c r="N44" s="141"/>
      <c r="O44" s="142"/>
      <c r="P44" s="143"/>
    </row>
    <row r="45" spans="1:20" ht="20" x14ac:dyDescent="0.25">
      <c r="A45" s="109" t="s">
        <v>138</v>
      </c>
      <c r="B45" s="16"/>
      <c r="C45" s="16"/>
      <c r="D45" s="16"/>
      <c r="E45" s="16"/>
      <c r="F45" s="16"/>
      <c r="G45" s="41">
        <f t="shared" si="3"/>
        <v>0</v>
      </c>
      <c r="H45" s="41">
        <f t="shared" si="4"/>
        <v>0</v>
      </c>
      <c r="J45" s="140"/>
      <c r="K45" s="141"/>
      <c r="L45" s="141"/>
      <c r="M45" s="142"/>
      <c r="N45" s="141"/>
      <c r="O45" s="142"/>
      <c r="P45" s="143"/>
    </row>
    <row r="46" spans="1:20" ht="20" x14ac:dyDescent="0.25">
      <c r="A46" s="109" t="s">
        <v>139</v>
      </c>
      <c r="B46" s="16"/>
      <c r="C46" s="16"/>
      <c r="D46" s="16"/>
      <c r="E46" s="16"/>
      <c r="F46" s="16"/>
      <c r="G46" s="41">
        <f t="shared" si="3"/>
        <v>0</v>
      </c>
      <c r="H46" s="41">
        <f t="shared" si="4"/>
        <v>0</v>
      </c>
      <c r="J46" s="140"/>
      <c r="K46" s="141"/>
      <c r="L46" s="141"/>
      <c r="M46" s="142"/>
      <c r="N46" s="141"/>
      <c r="O46" s="142"/>
      <c r="P46" s="143"/>
    </row>
    <row r="47" spans="1:20" ht="20" x14ac:dyDescent="0.25">
      <c r="A47" s="109" t="s">
        <v>140</v>
      </c>
      <c r="B47" s="16"/>
      <c r="C47" s="16"/>
      <c r="D47" s="16"/>
      <c r="E47" s="16"/>
      <c r="F47" s="16"/>
      <c r="G47" s="41">
        <f t="shared" si="3"/>
        <v>0</v>
      </c>
      <c r="H47" s="41">
        <f t="shared" si="4"/>
        <v>0</v>
      </c>
      <c r="J47" s="140"/>
      <c r="K47" s="141"/>
      <c r="L47" s="141"/>
      <c r="M47" s="142"/>
      <c r="N47" s="141"/>
      <c r="O47" s="142"/>
      <c r="P47" s="143"/>
    </row>
    <row r="48" spans="1:20" ht="20" x14ac:dyDescent="0.25">
      <c r="A48" s="109" t="s">
        <v>141</v>
      </c>
      <c r="B48" s="16"/>
      <c r="C48" s="16"/>
      <c r="D48" s="16"/>
      <c r="E48" s="16"/>
      <c r="F48" s="16"/>
      <c r="G48" s="41">
        <f t="shared" si="3"/>
        <v>0</v>
      </c>
      <c r="H48" s="41">
        <f t="shared" si="4"/>
        <v>0</v>
      </c>
      <c r="J48" s="140"/>
      <c r="K48" s="141"/>
      <c r="L48" s="141"/>
      <c r="M48" s="142"/>
      <c r="N48" s="141"/>
      <c r="O48" s="142"/>
      <c r="P48" s="143"/>
    </row>
    <row r="49" spans="1:16" ht="21" thickBot="1" x14ac:dyDescent="0.3">
      <c r="A49" s="110" t="s">
        <v>142</v>
      </c>
      <c r="B49" s="17"/>
      <c r="C49" s="17"/>
      <c r="D49" s="17"/>
      <c r="E49" s="17"/>
      <c r="F49" s="17"/>
      <c r="G49" s="42">
        <f t="shared" si="3"/>
        <v>0</v>
      </c>
      <c r="H49" s="42">
        <f t="shared" si="4"/>
        <v>0</v>
      </c>
      <c r="J49" s="140"/>
      <c r="K49" s="141"/>
      <c r="L49" s="141"/>
      <c r="M49" s="142"/>
      <c r="N49" s="141"/>
      <c r="O49" s="142"/>
      <c r="P49" s="143"/>
    </row>
    <row r="50" spans="1:16" ht="19" x14ac:dyDescent="0.25">
      <c r="A50" s="18" t="s">
        <v>29</v>
      </c>
      <c r="B50" s="19">
        <f t="shared" ref="B50:G50" si="5">SUM(B20:B42)</f>
        <v>50000</v>
      </c>
      <c r="C50" s="39">
        <f t="shared" si="5"/>
        <v>0</v>
      </c>
      <c r="D50" s="39">
        <f t="shared" si="5"/>
        <v>20000</v>
      </c>
      <c r="E50" s="39">
        <f t="shared" si="5"/>
        <v>-5000</v>
      </c>
      <c r="F50" s="39">
        <f t="shared" si="5"/>
        <v>45000</v>
      </c>
      <c r="G50" s="39">
        <f t="shared" si="5"/>
        <v>60000</v>
      </c>
      <c r="H50" s="39">
        <f>B50-G50</f>
        <v>-10000</v>
      </c>
      <c r="J50" s="140"/>
      <c r="K50" s="141"/>
      <c r="L50" s="141"/>
      <c r="M50" s="142"/>
      <c r="N50" s="141"/>
      <c r="O50" s="142"/>
      <c r="P50" s="143"/>
    </row>
    <row r="51" spans="1:16" ht="19" x14ac:dyDescent="0.25">
      <c r="A51" s="14" t="s">
        <v>30</v>
      </c>
      <c r="B51" s="20">
        <f>SUM(B43:B49)</f>
        <v>0</v>
      </c>
      <c r="C51" s="40">
        <f t="shared" ref="C51:F51" si="6">SUM(C43:C49)</f>
        <v>0</v>
      </c>
      <c r="D51" s="40">
        <f t="shared" si="6"/>
        <v>0</v>
      </c>
      <c r="E51" s="40">
        <f t="shared" si="6"/>
        <v>0</v>
      </c>
      <c r="F51" s="40">
        <f t="shared" si="6"/>
        <v>0</v>
      </c>
      <c r="G51" s="40">
        <f t="shared" ref="G51" si="7">SUM(G43:G49)</f>
        <v>0</v>
      </c>
      <c r="H51" s="39">
        <f t="shared" ref="H51:H54" si="8">B51-G51</f>
        <v>0</v>
      </c>
      <c r="J51" s="140"/>
      <c r="K51" s="141"/>
      <c r="L51" s="141"/>
      <c r="M51" s="142"/>
      <c r="N51" s="141"/>
      <c r="O51" s="142"/>
      <c r="P51" s="143"/>
    </row>
    <row r="52" spans="1:16" ht="19" x14ac:dyDescent="0.25">
      <c r="A52" s="14" t="s">
        <v>25</v>
      </c>
      <c r="B52" s="20">
        <f>B50+B51</f>
        <v>50000</v>
      </c>
      <c r="C52" s="40">
        <f t="shared" ref="C52:G52" si="9">C50+C51</f>
        <v>0</v>
      </c>
      <c r="D52" s="40">
        <f t="shared" si="9"/>
        <v>20000</v>
      </c>
      <c r="E52" s="40">
        <f t="shared" si="9"/>
        <v>-5000</v>
      </c>
      <c r="F52" s="40">
        <f t="shared" si="9"/>
        <v>45000</v>
      </c>
      <c r="G52" s="40">
        <f t="shared" si="9"/>
        <v>60000</v>
      </c>
      <c r="H52" s="39">
        <f t="shared" si="8"/>
        <v>-10000</v>
      </c>
      <c r="J52" s="140"/>
      <c r="K52" s="141"/>
      <c r="L52" s="141"/>
      <c r="M52" s="142"/>
      <c r="N52" s="141"/>
      <c r="O52" s="142"/>
      <c r="P52" s="143"/>
    </row>
    <row r="53" spans="1:16" ht="19" x14ac:dyDescent="0.25">
      <c r="A53" s="14" t="s">
        <v>26</v>
      </c>
      <c r="B53" s="15">
        <v>35000</v>
      </c>
      <c r="C53" s="15"/>
      <c r="D53" s="15">
        <v>14000</v>
      </c>
      <c r="E53" s="41">
        <f>E50*$G$7</f>
        <v>-3750</v>
      </c>
      <c r="F53" s="41">
        <f>F50*$G$7</f>
        <v>33750</v>
      </c>
      <c r="G53" s="41">
        <f>G50*$G$7</f>
        <v>45000</v>
      </c>
      <c r="H53" s="39">
        <f t="shared" si="8"/>
        <v>-10000</v>
      </c>
      <c r="J53" s="140"/>
      <c r="K53" s="141"/>
      <c r="L53" s="141"/>
      <c r="M53" s="142"/>
      <c r="N53" s="141"/>
      <c r="O53" s="142"/>
      <c r="P53" s="143"/>
    </row>
    <row r="54" spans="1:16" ht="19" x14ac:dyDescent="0.25">
      <c r="A54" s="14" t="s">
        <v>27</v>
      </c>
      <c r="B54" s="15">
        <f t="shared" ref="B54:G54" si="10">B52+B53</f>
        <v>85000</v>
      </c>
      <c r="C54" s="41">
        <f t="shared" si="10"/>
        <v>0</v>
      </c>
      <c r="D54" s="41">
        <f t="shared" si="10"/>
        <v>34000</v>
      </c>
      <c r="E54" s="41">
        <f t="shared" si="10"/>
        <v>-8750</v>
      </c>
      <c r="F54" s="41">
        <f t="shared" si="10"/>
        <v>78750</v>
      </c>
      <c r="G54" s="41">
        <f t="shared" si="10"/>
        <v>105000</v>
      </c>
      <c r="H54" s="39">
        <f t="shared" si="8"/>
        <v>-20000</v>
      </c>
      <c r="J54" s="150"/>
      <c r="K54" s="151"/>
      <c r="L54" s="151"/>
      <c r="M54" s="152"/>
      <c r="N54" s="151"/>
      <c r="O54" s="152"/>
      <c r="P54" s="153"/>
    </row>
    <row r="55" spans="1:16" ht="19" x14ac:dyDescent="0.25">
      <c r="A55" s="14" t="s">
        <v>71</v>
      </c>
      <c r="B55" s="59">
        <f>ROUND((D53/D50),3)</f>
        <v>0.7</v>
      </c>
      <c r="C55" s="53" t="str">
        <f>IF(B55=G7,"IDC OK","IDC OFF")</f>
        <v>IDC OFF</v>
      </c>
    </row>
  </sheetData>
  <mergeCells count="39">
    <mergeCell ref="B6:C6"/>
    <mergeCell ref="B9:C9"/>
    <mergeCell ref="B10:C10"/>
    <mergeCell ref="B11:C11"/>
    <mergeCell ref="G7:H7"/>
    <mergeCell ref="E7:F7"/>
    <mergeCell ref="E8:F8"/>
    <mergeCell ref="E9:F9"/>
    <mergeCell ref="G6:H6"/>
    <mergeCell ref="G9:H9"/>
    <mergeCell ref="B7:C7"/>
    <mergeCell ref="B12:C12"/>
    <mergeCell ref="B13:C13"/>
    <mergeCell ref="J16:R18"/>
    <mergeCell ref="B8:C8"/>
    <mergeCell ref="J15:R15"/>
    <mergeCell ref="G12:H12"/>
    <mergeCell ref="A1:B1"/>
    <mergeCell ref="G11:H11"/>
    <mergeCell ref="O1:R1"/>
    <mergeCell ref="J20:K20"/>
    <mergeCell ref="M20:N20"/>
    <mergeCell ref="G13:H13"/>
    <mergeCell ref="F3:G3"/>
    <mergeCell ref="A15:H15"/>
    <mergeCell ref="E10:F10"/>
    <mergeCell ref="E11:F11"/>
    <mergeCell ref="E12:F12"/>
    <mergeCell ref="E13:F13"/>
    <mergeCell ref="G10:H10"/>
    <mergeCell ref="G8:H8"/>
    <mergeCell ref="C5:F5"/>
    <mergeCell ref="E6:F6"/>
    <mergeCell ref="J26:P26"/>
    <mergeCell ref="Q26:R26"/>
    <mergeCell ref="J38:P38"/>
    <mergeCell ref="O25:R25"/>
    <mergeCell ref="G1:H1"/>
    <mergeCell ref="J1:N1"/>
  </mergeCells>
  <conditionalFormatting sqref="B3">
    <cfRule type="cellIs" dxfId="31" priority="1" stopIfTrue="1" operator="lessThan">
      <formula>60</formula>
    </cfRule>
  </conditionalFormatting>
  <conditionalFormatting sqref="C55">
    <cfRule type="cellIs" dxfId="30" priority="5" stopIfTrue="1" operator="equal">
      <formula>"IDC OK"</formula>
    </cfRule>
    <cfRule type="cellIs" dxfId="29" priority="6" operator="equal">
      <formula>"IDC OFF"</formula>
    </cfRule>
  </conditionalFormatting>
  <conditionalFormatting sqref="E3">
    <cfRule type="cellIs" dxfId="28" priority="3" operator="greaterThan">
      <formula>0</formula>
    </cfRule>
    <cfRule type="cellIs" dxfId="27" priority="4" operator="lessThan">
      <formula>0</formula>
    </cfRule>
  </conditionalFormatting>
  <conditionalFormatting sqref="F16">
    <cfRule type="cellIs" dxfId="26" priority="10" operator="equal">
      <formula>0</formula>
    </cfRule>
    <cfRule type="cellIs" dxfId="25" priority="11" operator="notEqual">
      <formula>0</formula>
    </cfRule>
  </conditionalFormatting>
  <conditionalFormatting sqref="H3">
    <cfRule type="cellIs" dxfId="24" priority="2" operator="lessThan">
      <formula>0</formula>
    </cfRule>
    <cfRule type="cellIs" dxfId="23" priority="12" stopIfTrue="1" operator="between">
      <formula>0</formula>
      <formula>$G$10</formula>
    </cfRule>
    <cfRule type="cellIs" dxfId="22" priority="13" operator="greaterThan">
      <formula>$G$10</formula>
    </cfRule>
  </conditionalFormatting>
  <conditionalFormatting sqref="H5">
    <cfRule type="cellIs" dxfId="21" priority="20" operator="equal">
      <formula>"Expired"</formula>
    </cfRule>
    <cfRule type="cellIs" dxfId="20" priority="21" operator="equal">
      <formula>"Advance"</formula>
    </cfRule>
    <cfRule type="cellIs" dxfId="19" priority="22" operator="equal">
      <formula>"Active"</formula>
    </cfRule>
  </conditionalFormatting>
  <conditionalFormatting sqref="H16">
    <cfRule type="cellIs" dxfId="18" priority="8" operator="equal">
      <formula>"MATCH"</formula>
    </cfRule>
    <cfRule type="cellIs" dxfId="17" priority="9" operator="equal">
      <formula>"NO MATCH"</formula>
    </cfRule>
  </conditionalFormatting>
  <conditionalFormatting sqref="H50:H54">
    <cfRule type="cellIs" dxfId="16" priority="7" operator="lessThan">
      <formula>0</formula>
    </cfRule>
  </conditionalFormatting>
  <dataValidations disablePrompts="1" count="2">
    <dataValidation type="list" allowBlank="1" showInputMessage="1" showErrorMessage="1" sqref="H5" xr:uid="{BEC81379-B2B6-804F-854D-4BBBFA63A007}">
      <formula1>"Advance, Active, Expired"</formula1>
    </dataValidation>
    <dataValidation type="list" allowBlank="1" showInputMessage="1" showErrorMessage="1" sqref="G9:H9" xr:uid="{F6CE40D5-FB39-D043-A4C5-067852C0E13C}">
      <formula1>"Yes, No, N/A"</formula1>
    </dataValidation>
  </dataValidations>
  <hyperlinks>
    <hyperlink ref="G1:H1" location="Hub!A1" display="HOME" xr:uid="{70AB3F50-857A-3A49-B462-051307E05946}"/>
    <hyperlink ref="O25:R25" location="'Staff Hub'!A1" display="Salary Matrix" xr:uid="{56902436-E8FC-ED4D-BB33-0375637BA4D8}"/>
  </hyperlinks>
  <pageMargins left="0.7" right="0.7" top="0.75" bottom="0.75" header="0.3" footer="0.3"/>
  <ignoredErrors>
    <ignoredError sqref="E53:G53" formula="1"/>
  </ignoredError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8B00-22A7-7D4D-97C9-5A88AA0034C4}">
  <dimension ref="A1:R55"/>
  <sheetViews>
    <sheetView zoomScale="70" zoomScaleNormal="70" workbookViewId="0">
      <selection activeCell="A15" sqref="A15:H15"/>
    </sheetView>
  </sheetViews>
  <sheetFormatPr baseColWidth="10" defaultRowHeight="16" x14ac:dyDescent="0.2"/>
  <cols>
    <col min="1" max="1" width="30.33203125" style="1" customWidth="1"/>
    <col min="2" max="2" width="20.1640625" style="1" customWidth="1"/>
    <col min="3" max="3" width="21.83203125" style="1" bestFit="1" customWidth="1"/>
    <col min="4" max="4" width="26" style="1" customWidth="1"/>
    <col min="5" max="5" width="17.83203125" style="1" customWidth="1"/>
    <col min="6" max="6" width="21.1640625" style="1" customWidth="1"/>
    <col min="7" max="7" width="20.5" style="1" customWidth="1"/>
    <col min="8" max="8" width="17.83203125" style="1" customWidth="1"/>
    <col min="9" max="9" width="1.83203125" style="1" customWidth="1"/>
    <col min="10" max="10" width="30.1640625" style="1" bestFit="1" customWidth="1"/>
    <col min="11" max="11" width="20.6640625" style="1" bestFit="1" customWidth="1"/>
    <col min="12" max="12" width="18.5" style="1" bestFit="1" customWidth="1"/>
    <col min="13" max="13" width="28.6640625" style="1" bestFit="1" customWidth="1"/>
    <col min="14" max="14" width="15.6640625" style="1" customWidth="1"/>
    <col min="15" max="16" width="18.5" style="1" bestFit="1" customWidth="1"/>
    <col min="17" max="17" width="21.6640625" style="1" customWidth="1"/>
    <col min="18" max="18" width="18.83203125" style="1" bestFit="1" customWidth="1"/>
    <col min="19" max="16384" width="10.83203125" style="1"/>
  </cols>
  <sheetData>
    <row r="1" spans="1:18" ht="26" x14ac:dyDescent="0.3">
      <c r="A1" s="235" t="s">
        <v>17</v>
      </c>
      <c r="B1" s="236"/>
      <c r="C1" s="55">
        <f>Hub!$E$1</f>
        <v>45869</v>
      </c>
      <c r="D1" s="10"/>
      <c r="E1" s="30"/>
      <c r="F1" s="30"/>
      <c r="G1" s="230" t="s">
        <v>59</v>
      </c>
      <c r="H1" s="231"/>
      <c r="I1" s="2"/>
      <c r="J1" s="232" t="s">
        <v>60</v>
      </c>
      <c r="K1" s="233"/>
      <c r="L1" s="233"/>
      <c r="M1" s="233"/>
      <c r="N1" s="234"/>
      <c r="O1" s="239" t="s">
        <v>69</v>
      </c>
      <c r="P1" s="240"/>
      <c r="Q1" s="240"/>
      <c r="R1" s="241"/>
    </row>
    <row r="2" spans="1:18" ht="24" x14ac:dyDescent="0.3">
      <c r="A2" s="2"/>
      <c r="B2" s="2"/>
      <c r="C2" s="2"/>
      <c r="D2" s="2"/>
      <c r="E2" s="2"/>
      <c r="F2" s="2"/>
      <c r="G2" s="2"/>
      <c r="H2" s="2"/>
      <c r="I2" s="2"/>
      <c r="J2" s="135" t="s">
        <v>70</v>
      </c>
      <c r="K2" s="135" t="s">
        <v>64</v>
      </c>
      <c r="L2" s="136" t="s">
        <v>61</v>
      </c>
      <c r="M2" s="136" t="s">
        <v>62</v>
      </c>
      <c r="N2" s="137" t="s">
        <v>63</v>
      </c>
      <c r="O2" s="136" t="s">
        <v>61</v>
      </c>
      <c r="P2" s="136" t="s">
        <v>62</v>
      </c>
      <c r="Q2" s="138" t="s">
        <v>63</v>
      </c>
      <c r="R2" s="137" t="s">
        <v>65</v>
      </c>
    </row>
    <row r="3" spans="1:18" ht="24" x14ac:dyDescent="0.3">
      <c r="A3" s="35" t="s">
        <v>15</v>
      </c>
      <c r="B3" s="68">
        <f ca="1">IF(G8="None", G8, IF(G8="Submitted", G8, G8-TODAY()))</f>
        <v>34</v>
      </c>
      <c r="C3" s="3" t="s">
        <v>16</v>
      </c>
      <c r="D3" s="3" t="s">
        <v>72</v>
      </c>
      <c r="E3" s="36">
        <f>H52</f>
        <v>-10000</v>
      </c>
      <c r="F3" s="246" t="s">
        <v>35</v>
      </c>
      <c r="G3" s="246"/>
      <c r="H3" s="37">
        <f>E3/B52</f>
        <v>-0.2</v>
      </c>
      <c r="I3" s="2"/>
      <c r="J3" s="134">
        <v>123456</v>
      </c>
      <c r="K3" s="122" t="s">
        <v>66</v>
      </c>
      <c r="L3" s="123">
        <v>50000</v>
      </c>
      <c r="M3" s="123">
        <v>35000</v>
      </c>
      <c r="N3" s="124">
        <f>SUM(L3:M3)</f>
        <v>85000</v>
      </c>
      <c r="O3" s="125">
        <v>30000</v>
      </c>
      <c r="P3" s="125">
        <v>22000</v>
      </c>
      <c r="Q3" s="126">
        <f>SUM(O3:P3)</f>
        <v>52000</v>
      </c>
      <c r="R3" s="124">
        <f t="shared" ref="R3:R13" si="0">N3-Q3</f>
        <v>33000</v>
      </c>
    </row>
    <row r="4" spans="1:18" ht="24" x14ac:dyDescent="0.3">
      <c r="A4" s="4"/>
      <c r="B4" s="7"/>
      <c r="C4" s="4"/>
      <c r="D4" s="2"/>
      <c r="E4" s="2"/>
      <c r="F4" s="2"/>
      <c r="G4" s="2"/>
      <c r="H4" s="2"/>
      <c r="I4" s="2"/>
      <c r="J4" s="127"/>
      <c r="K4" s="122"/>
      <c r="L4" s="123"/>
      <c r="M4" s="123"/>
      <c r="N4" s="124">
        <f t="shared" ref="N4:N13" si="1">SUM(L4:M4)</f>
        <v>0</v>
      </c>
      <c r="O4" s="125"/>
      <c r="P4" s="125"/>
      <c r="Q4" s="126">
        <f t="shared" ref="Q4:Q13" si="2">SUM(O4:P4)</f>
        <v>0</v>
      </c>
      <c r="R4" s="124">
        <f t="shared" si="0"/>
        <v>0</v>
      </c>
    </row>
    <row r="5" spans="1:18" ht="29" x14ac:dyDescent="0.35">
      <c r="A5" s="116" t="s">
        <v>0</v>
      </c>
      <c r="B5" s="214">
        <v>123456</v>
      </c>
      <c r="C5" s="258" t="s">
        <v>74</v>
      </c>
      <c r="D5" s="259"/>
      <c r="E5" s="259"/>
      <c r="F5" s="260"/>
      <c r="G5" s="117" t="s">
        <v>10</v>
      </c>
      <c r="H5" s="13" t="s">
        <v>57</v>
      </c>
      <c r="I5" s="4"/>
      <c r="J5" s="127"/>
      <c r="K5" s="128"/>
      <c r="L5" s="125"/>
      <c r="M5" s="125"/>
      <c r="N5" s="124">
        <f t="shared" si="1"/>
        <v>0</v>
      </c>
      <c r="O5" s="125"/>
      <c r="P5" s="125"/>
      <c r="Q5" s="126">
        <f t="shared" si="2"/>
        <v>0</v>
      </c>
      <c r="R5" s="124">
        <f t="shared" si="0"/>
        <v>0</v>
      </c>
    </row>
    <row r="6" spans="1:18" ht="22" x14ac:dyDescent="0.3">
      <c r="A6" s="60" t="s">
        <v>1</v>
      </c>
      <c r="B6" s="277" t="s">
        <v>74</v>
      </c>
      <c r="C6" s="277"/>
      <c r="D6" s="8"/>
      <c r="E6" s="261" t="s">
        <v>8</v>
      </c>
      <c r="F6" s="262"/>
      <c r="G6" s="278" t="s">
        <v>28</v>
      </c>
      <c r="H6" s="279"/>
      <c r="I6" s="2"/>
      <c r="J6" s="127"/>
      <c r="K6" s="128"/>
      <c r="L6" s="125"/>
      <c r="M6" s="125"/>
      <c r="N6" s="124">
        <f t="shared" si="1"/>
        <v>0</v>
      </c>
      <c r="O6" s="125"/>
      <c r="P6" s="125"/>
      <c r="Q6" s="126">
        <f t="shared" si="2"/>
        <v>0</v>
      </c>
      <c r="R6" s="124">
        <f t="shared" si="0"/>
        <v>0</v>
      </c>
    </row>
    <row r="7" spans="1:18" ht="22" x14ac:dyDescent="0.3">
      <c r="A7" s="61" t="s">
        <v>5</v>
      </c>
      <c r="B7" s="274" t="s">
        <v>75</v>
      </c>
      <c r="C7" s="274"/>
      <c r="D7" s="46"/>
      <c r="E7" s="250" t="s">
        <v>9</v>
      </c>
      <c r="F7" s="251"/>
      <c r="G7" s="254">
        <v>0.75</v>
      </c>
      <c r="H7" s="255"/>
      <c r="I7" s="2"/>
      <c r="J7" s="127"/>
      <c r="K7" s="128"/>
      <c r="L7" s="125"/>
      <c r="M7" s="125"/>
      <c r="N7" s="124">
        <f t="shared" si="1"/>
        <v>0</v>
      </c>
      <c r="O7" s="125"/>
      <c r="P7" s="125"/>
      <c r="Q7" s="126">
        <f t="shared" si="2"/>
        <v>0</v>
      </c>
      <c r="R7" s="124">
        <f t="shared" si="0"/>
        <v>0</v>
      </c>
    </row>
    <row r="8" spans="1:18" ht="22" x14ac:dyDescent="0.3">
      <c r="A8" s="61" t="s">
        <v>2</v>
      </c>
      <c r="B8" s="274" t="s">
        <v>76</v>
      </c>
      <c r="C8" s="274"/>
      <c r="D8" s="46"/>
      <c r="E8" s="250" t="s">
        <v>67</v>
      </c>
      <c r="F8" s="251"/>
      <c r="G8" s="256">
        <v>45930</v>
      </c>
      <c r="H8" s="257"/>
      <c r="I8" s="2"/>
      <c r="J8" s="127"/>
      <c r="K8" s="128"/>
      <c r="L8" s="125"/>
      <c r="M8" s="125"/>
      <c r="N8" s="124">
        <f t="shared" si="1"/>
        <v>0</v>
      </c>
      <c r="O8" s="125"/>
      <c r="P8" s="125"/>
      <c r="Q8" s="126">
        <f t="shared" si="2"/>
        <v>0</v>
      </c>
      <c r="R8" s="124">
        <f t="shared" si="0"/>
        <v>0</v>
      </c>
    </row>
    <row r="9" spans="1:18" ht="22" x14ac:dyDescent="0.3">
      <c r="A9" s="61" t="s">
        <v>3</v>
      </c>
      <c r="B9" s="263">
        <v>44927</v>
      </c>
      <c r="C9" s="263"/>
      <c r="D9" s="46"/>
      <c r="E9" s="250" t="s">
        <v>11</v>
      </c>
      <c r="F9" s="251"/>
      <c r="G9" s="280" t="s">
        <v>36</v>
      </c>
      <c r="H9" s="281"/>
      <c r="I9" s="2"/>
      <c r="J9" s="127"/>
      <c r="K9" s="128"/>
      <c r="L9" s="125"/>
      <c r="M9" s="125"/>
      <c r="N9" s="124">
        <f t="shared" si="1"/>
        <v>0</v>
      </c>
      <c r="O9" s="125"/>
      <c r="P9" s="125"/>
      <c r="Q9" s="126">
        <f t="shared" si="2"/>
        <v>0</v>
      </c>
      <c r="R9" s="124">
        <f t="shared" si="0"/>
        <v>0</v>
      </c>
    </row>
    <row r="10" spans="1:18" ht="22" x14ac:dyDescent="0.3">
      <c r="A10" s="61" t="s">
        <v>4</v>
      </c>
      <c r="B10" s="263">
        <v>46752</v>
      </c>
      <c r="C10" s="263"/>
      <c r="D10" s="46"/>
      <c r="E10" s="250" t="s">
        <v>12</v>
      </c>
      <c r="F10" s="251"/>
      <c r="G10" s="254">
        <v>0.24990000000000001</v>
      </c>
      <c r="H10" s="255"/>
      <c r="I10" s="2"/>
      <c r="J10" s="127"/>
      <c r="K10" s="128"/>
      <c r="L10" s="125"/>
      <c r="M10" s="125"/>
      <c r="N10" s="124">
        <f t="shared" si="1"/>
        <v>0</v>
      </c>
      <c r="O10" s="125"/>
      <c r="P10" s="125"/>
      <c r="Q10" s="126">
        <f t="shared" si="2"/>
        <v>0</v>
      </c>
      <c r="R10" s="124">
        <f t="shared" si="0"/>
        <v>0</v>
      </c>
    </row>
    <row r="11" spans="1:18" ht="22" x14ac:dyDescent="0.3">
      <c r="A11" s="61" t="s">
        <v>7</v>
      </c>
      <c r="B11" s="263">
        <v>45658</v>
      </c>
      <c r="C11" s="263"/>
      <c r="D11" s="46"/>
      <c r="E11" s="250" t="s">
        <v>68</v>
      </c>
      <c r="F11" s="251"/>
      <c r="G11" s="237">
        <v>45838</v>
      </c>
      <c r="H11" s="238"/>
      <c r="I11" s="2"/>
      <c r="J11" s="127"/>
      <c r="K11" s="128"/>
      <c r="L11" s="125"/>
      <c r="M11" s="125"/>
      <c r="N11" s="124">
        <f t="shared" si="1"/>
        <v>0</v>
      </c>
      <c r="O11" s="125"/>
      <c r="P11" s="125"/>
      <c r="Q11" s="126">
        <f t="shared" si="2"/>
        <v>0</v>
      </c>
      <c r="R11" s="124">
        <f t="shared" si="0"/>
        <v>0</v>
      </c>
    </row>
    <row r="12" spans="1:18" ht="22" x14ac:dyDescent="0.3">
      <c r="A12" s="61" t="s">
        <v>6</v>
      </c>
      <c r="B12" s="263">
        <v>46022</v>
      </c>
      <c r="C12" s="263"/>
      <c r="D12" s="5"/>
      <c r="E12" s="250" t="s">
        <v>13</v>
      </c>
      <c r="F12" s="251"/>
      <c r="G12" s="275">
        <f>($C$1-$B$11)/30.5</f>
        <v>6.918032786885246</v>
      </c>
      <c r="H12" s="276"/>
      <c r="I12" s="2"/>
      <c r="J12" s="127"/>
      <c r="K12" s="128"/>
      <c r="L12" s="125"/>
      <c r="M12" s="125"/>
      <c r="N12" s="124">
        <f t="shared" si="1"/>
        <v>0</v>
      </c>
      <c r="O12" s="125"/>
      <c r="P12" s="125"/>
      <c r="Q12" s="126">
        <f t="shared" si="2"/>
        <v>0</v>
      </c>
      <c r="R12" s="124">
        <f t="shared" si="0"/>
        <v>0</v>
      </c>
    </row>
    <row r="13" spans="1:18" ht="22" x14ac:dyDescent="0.3">
      <c r="A13" s="62" t="s">
        <v>34</v>
      </c>
      <c r="B13" s="264">
        <f>($B$12-$C$1)/7</f>
        <v>21.857142857142858</v>
      </c>
      <c r="C13" s="264"/>
      <c r="D13" s="6"/>
      <c r="E13" s="252" t="s">
        <v>14</v>
      </c>
      <c r="F13" s="253"/>
      <c r="G13" s="244">
        <f>B13/4.2</f>
        <v>5.204081632653061</v>
      </c>
      <c r="H13" s="245"/>
      <c r="I13" s="2"/>
      <c r="J13" s="129"/>
      <c r="K13" s="130"/>
      <c r="L13" s="131"/>
      <c r="M13" s="131"/>
      <c r="N13" s="132">
        <f t="shared" si="1"/>
        <v>0</v>
      </c>
      <c r="O13" s="131"/>
      <c r="P13" s="131"/>
      <c r="Q13" s="133">
        <f t="shared" si="2"/>
        <v>0</v>
      </c>
      <c r="R13" s="132">
        <f t="shared" si="0"/>
        <v>0</v>
      </c>
    </row>
    <row r="14" spans="1:18" x14ac:dyDescent="0.2">
      <c r="E14" s="2"/>
      <c r="F14" s="2"/>
      <c r="G14" s="2"/>
      <c r="H14" s="2"/>
      <c r="I14" s="2"/>
    </row>
    <row r="15" spans="1:18" ht="21" x14ac:dyDescent="0.25">
      <c r="A15" s="247" t="s">
        <v>24</v>
      </c>
      <c r="B15" s="248"/>
      <c r="C15" s="248"/>
      <c r="D15" s="248"/>
      <c r="E15" s="248"/>
      <c r="F15" s="248"/>
      <c r="G15" s="248"/>
      <c r="H15" s="249"/>
      <c r="I15" s="2"/>
      <c r="J15" s="224" t="s">
        <v>55</v>
      </c>
      <c r="K15" s="225"/>
      <c r="L15" s="225"/>
      <c r="M15" s="225"/>
      <c r="N15" s="225"/>
      <c r="O15" s="225"/>
      <c r="P15" s="225"/>
      <c r="Q15" s="225"/>
      <c r="R15" s="226"/>
    </row>
    <row r="16" spans="1:18" ht="19" x14ac:dyDescent="0.25">
      <c r="A16" s="21" t="s">
        <v>132</v>
      </c>
      <c r="B16" s="56">
        <v>20000</v>
      </c>
      <c r="C16" s="22" t="s">
        <v>133</v>
      </c>
      <c r="D16" s="57">
        <f>D52</f>
        <v>20000</v>
      </c>
      <c r="E16" s="23" t="s">
        <v>23</v>
      </c>
      <c r="F16" s="58">
        <f>B16-D16</f>
        <v>0</v>
      </c>
      <c r="G16" s="22" t="s">
        <v>10</v>
      </c>
      <c r="H16" s="29" t="str">
        <f>IF(F16=0,"MATCH", "NO MATCH")</f>
        <v>MATCH</v>
      </c>
      <c r="I16" s="2"/>
      <c r="J16" s="265"/>
      <c r="K16" s="266"/>
      <c r="L16" s="266"/>
      <c r="M16" s="266"/>
      <c r="N16" s="266"/>
      <c r="O16" s="266"/>
      <c r="P16" s="266"/>
      <c r="Q16" s="266"/>
      <c r="R16" s="267"/>
    </row>
    <row r="17" spans="1:18" ht="22" x14ac:dyDescent="0.3">
      <c r="A17" s="24"/>
      <c r="B17" s="25"/>
      <c r="C17" s="25"/>
      <c r="D17" s="25"/>
      <c r="E17" s="26"/>
      <c r="F17" s="27"/>
      <c r="G17" s="25"/>
      <c r="H17" s="28"/>
      <c r="I17" s="2"/>
      <c r="J17" s="268"/>
      <c r="K17" s="269"/>
      <c r="L17" s="269"/>
      <c r="M17" s="269"/>
      <c r="N17" s="269"/>
      <c r="O17" s="269"/>
      <c r="P17" s="269"/>
      <c r="Q17" s="269"/>
      <c r="R17" s="270"/>
    </row>
    <row r="18" spans="1:18" ht="60" x14ac:dyDescent="0.25">
      <c r="A18" s="118" t="s">
        <v>19</v>
      </c>
      <c r="B18" s="119" t="s">
        <v>20</v>
      </c>
      <c r="C18" s="119" t="s">
        <v>21</v>
      </c>
      <c r="D18" s="119" t="s">
        <v>22</v>
      </c>
      <c r="E18" s="119" t="s">
        <v>32</v>
      </c>
      <c r="F18" s="119" t="s">
        <v>33</v>
      </c>
      <c r="G18" s="119" t="s">
        <v>31</v>
      </c>
      <c r="H18" s="119" t="s">
        <v>18</v>
      </c>
      <c r="I18" s="2"/>
      <c r="J18" s="271"/>
      <c r="K18" s="272"/>
      <c r="L18" s="272"/>
      <c r="M18" s="272"/>
      <c r="N18" s="272"/>
      <c r="O18" s="272"/>
      <c r="P18" s="272"/>
      <c r="Q18" s="272"/>
      <c r="R18" s="273"/>
    </row>
    <row r="20" spans="1:18" ht="20" x14ac:dyDescent="0.25">
      <c r="A20" s="108" t="s">
        <v>94</v>
      </c>
      <c r="B20" s="15">
        <v>50000</v>
      </c>
      <c r="C20" s="15"/>
      <c r="D20" s="15">
        <v>20000</v>
      </c>
      <c r="E20" s="15">
        <v>-5000</v>
      </c>
      <c r="F20" s="15">
        <v>45000</v>
      </c>
      <c r="G20" s="41">
        <f>SUM(D20:F20)</f>
        <v>60000</v>
      </c>
      <c r="H20" s="41">
        <f>B20-G20</f>
        <v>-10000</v>
      </c>
      <c r="J20" s="242" t="s">
        <v>145</v>
      </c>
      <c r="K20" s="243"/>
      <c r="M20" s="242" t="s">
        <v>143</v>
      </c>
      <c r="N20" s="243"/>
    </row>
    <row r="21" spans="1:18" ht="20" x14ac:dyDescent="0.25">
      <c r="A21" s="108" t="s">
        <v>95</v>
      </c>
      <c r="B21" s="15"/>
      <c r="C21" s="15"/>
      <c r="D21" s="15"/>
      <c r="E21" s="15"/>
      <c r="F21" s="15"/>
      <c r="G21" s="41">
        <f t="shared" ref="G21:G49" si="3">SUM(D21:F21)</f>
        <v>0</v>
      </c>
      <c r="H21" s="41">
        <f t="shared" ref="H21:H49" si="4">B21-G21</f>
        <v>0</v>
      </c>
      <c r="J21" s="63" t="s">
        <v>147</v>
      </c>
      <c r="K21" s="38">
        <f>SUM(M28:M36)</f>
        <v>6263.1750000000002</v>
      </c>
      <c r="M21" s="63" t="s">
        <v>149</v>
      </c>
      <c r="N21" s="38">
        <f>SUM(M40:M54)</f>
        <v>721.15384615384619</v>
      </c>
    </row>
    <row r="22" spans="1:18" ht="20" x14ac:dyDescent="0.25">
      <c r="A22" s="108" t="s">
        <v>96</v>
      </c>
      <c r="B22" s="15"/>
      <c r="C22" s="15"/>
      <c r="D22" s="15"/>
      <c r="E22" s="15"/>
      <c r="F22" s="15"/>
      <c r="G22" s="41">
        <f t="shared" si="3"/>
        <v>0</v>
      </c>
      <c r="H22" s="41">
        <f t="shared" si="4"/>
        <v>0</v>
      </c>
      <c r="J22" s="64" t="s">
        <v>148</v>
      </c>
      <c r="K22" s="45">
        <f>SUM(O28:O36)</f>
        <v>1954.1106</v>
      </c>
      <c r="M22" s="64" t="s">
        <v>150</v>
      </c>
      <c r="N22" s="45">
        <f>SUM(O40:O54)</f>
        <v>144.23076923076925</v>
      </c>
    </row>
    <row r="23" spans="1:18" ht="20" x14ac:dyDescent="0.25">
      <c r="A23" s="108" t="s">
        <v>97</v>
      </c>
      <c r="B23" s="15"/>
      <c r="C23" s="15"/>
      <c r="D23" s="15"/>
      <c r="E23" s="15"/>
      <c r="F23" s="15"/>
      <c r="G23" s="41">
        <f t="shared" si="3"/>
        <v>0</v>
      </c>
      <c r="H23" s="41">
        <f t="shared" si="4"/>
        <v>0</v>
      </c>
      <c r="J23" s="11" t="s">
        <v>144</v>
      </c>
      <c r="K23" s="54">
        <f>K21*G13</f>
        <v>32594.073979591838</v>
      </c>
      <c r="M23" s="11" t="s">
        <v>144</v>
      </c>
      <c r="N23" s="54">
        <f>N21*B13</f>
        <v>15762.362637362639</v>
      </c>
    </row>
    <row r="24" spans="1:18" ht="20" x14ac:dyDescent="0.25">
      <c r="A24" s="108" t="s">
        <v>98</v>
      </c>
      <c r="B24" s="15"/>
      <c r="C24" s="15"/>
      <c r="D24" s="15"/>
      <c r="E24" s="15"/>
      <c r="F24" s="15"/>
      <c r="G24" s="41">
        <f t="shared" si="3"/>
        <v>0</v>
      </c>
      <c r="H24" s="41">
        <f t="shared" si="4"/>
        <v>0</v>
      </c>
      <c r="J24" s="12" t="s">
        <v>144</v>
      </c>
      <c r="K24" s="45">
        <f>K22*G13</f>
        <v>10169.351081632652</v>
      </c>
      <c r="M24" s="12" t="s">
        <v>144</v>
      </c>
      <c r="N24" s="45">
        <f>N22*B13</f>
        <v>3152.4725274725279</v>
      </c>
    </row>
    <row r="25" spans="1:18" ht="27" x14ac:dyDescent="0.35">
      <c r="A25" s="108" t="s">
        <v>99</v>
      </c>
      <c r="B25" s="15"/>
      <c r="C25" s="15"/>
      <c r="D25" s="15"/>
      <c r="E25" s="15"/>
      <c r="F25" s="15"/>
      <c r="G25" s="41">
        <f t="shared" si="3"/>
        <v>0</v>
      </c>
      <c r="H25" s="41">
        <f t="shared" si="4"/>
        <v>0</v>
      </c>
      <c r="O25" s="229" t="s">
        <v>188</v>
      </c>
      <c r="P25" s="229"/>
      <c r="Q25" s="229"/>
      <c r="R25" s="229"/>
    </row>
    <row r="26" spans="1:18" ht="22" x14ac:dyDescent="0.3">
      <c r="A26" s="108" t="s">
        <v>100</v>
      </c>
      <c r="B26" s="15"/>
      <c r="C26" s="15"/>
      <c r="D26" s="15"/>
      <c r="E26" s="15"/>
      <c r="F26" s="15"/>
      <c r="G26" s="41">
        <f t="shared" si="3"/>
        <v>0</v>
      </c>
      <c r="H26" s="41">
        <f t="shared" si="4"/>
        <v>0</v>
      </c>
      <c r="J26" s="224" t="s">
        <v>146</v>
      </c>
      <c r="K26" s="225"/>
      <c r="L26" s="225"/>
      <c r="M26" s="225"/>
      <c r="N26" s="225"/>
      <c r="O26" s="225"/>
      <c r="P26" s="226"/>
      <c r="Q26" s="227" t="s">
        <v>58</v>
      </c>
      <c r="R26" s="228"/>
    </row>
    <row r="27" spans="1:18" ht="20" x14ac:dyDescent="0.25">
      <c r="A27" s="108" t="s">
        <v>101</v>
      </c>
      <c r="B27" s="15"/>
      <c r="C27" s="15"/>
      <c r="D27" s="15"/>
      <c r="E27" s="15"/>
      <c r="F27" s="15"/>
      <c r="G27" s="41">
        <f t="shared" si="3"/>
        <v>0</v>
      </c>
      <c r="H27" s="41">
        <f t="shared" si="4"/>
        <v>0</v>
      </c>
      <c r="J27" s="172" t="s">
        <v>37</v>
      </c>
      <c r="K27" s="173" t="s">
        <v>38</v>
      </c>
      <c r="L27" s="173" t="s">
        <v>39</v>
      </c>
      <c r="M27" s="173" t="s">
        <v>44</v>
      </c>
      <c r="N27" s="173" t="s">
        <v>40</v>
      </c>
      <c r="O27" s="173" t="s">
        <v>45</v>
      </c>
      <c r="P27" s="173" t="s">
        <v>46</v>
      </c>
      <c r="Q27" s="174" t="s">
        <v>41</v>
      </c>
      <c r="R27" s="175" t="s">
        <v>42</v>
      </c>
    </row>
    <row r="28" spans="1:18" ht="20" x14ac:dyDescent="0.25">
      <c r="A28" s="108" t="s">
        <v>102</v>
      </c>
      <c r="B28" s="15"/>
      <c r="C28" s="15"/>
      <c r="D28" s="15"/>
      <c r="E28" s="15"/>
      <c r="F28" s="15"/>
      <c r="G28" s="41">
        <f t="shared" si="3"/>
        <v>0</v>
      </c>
      <c r="H28" s="41">
        <f t="shared" si="4"/>
        <v>0</v>
      </c>
      <c r="J28" s="165" t="s">
        <v>43</v>
      </c>
      <c r="K28" s="166">
        <v>225700</v>
      </c>
      <c r="L28" s="167">
        <v>0.33300000000000002</v>
      </c>
      <c r="M28" s="168">
        <f>(K28*L28)/12</f>
        <v>6263.1750000000002</v>
      </c>
      <c r="N28" s="169">
        <v>0.312</v>
      </c>
      <c r="O28" s="168">
        <f>M28*N28</f>
        <v>1954.1106</v>
      </c>
      <c r="P28" s="168">
        <f>M28+O28</f>
        <v>8217.2855999999992</v>
      </c>
      <c r="Q28" s="170">
        <v>0.33329999999999999</v>
      </c>
      <c r="R28" s="171">
        <v>0.3</v>
      </c>
    </row>
    <row r="29" spans="1:18" ht="20" x14ac:dyDescent="0.25">
      <c r="A29" s="108" t="s">
        <v>103</v>
      </c>
      <c r="B29" s="15"/>
      <c r="C29" s="15"/>
      <c r="D29" s="15"/>
      <c r="E29" s="15"/>
      <c r="F29" s="15"/>
      <c r="G29" s="41">
        <f t="shared" si="3"/>
        <v>0</v>
      </c>
      <c r="H29" s="41">
        <f t="shared" si="4"/>
        <v>0</v>
      </c>
      <c r="J29" s="154"/>
      <c r="K29" s="155"/>
      <c r="L29" s="155"/>
      <c r="M29" s="156"/>
      <c r="N29" s="157"/>
      <c r="O29" s="156"/>
      <c r="P29" s="156"/>
      <c r="Q29" s="139"/>
      <c r="R29" s="158"/>
    </row>
    <row r="30" spans="1:18" ht="20" x14ac:dyDescent="0.25">
      <c r="A30" s="108" t="s">
        <v>104</v>
      </c>
      <c r="B30" s="15"/>
      <c r="C30" s="15"/>
      <c r="D30" s="15"/>
      <c r="E30" s="15"/>
      <c r="F30" s="15"/>
      <c r="G30" s="41">
        <f t="shared" si="3"/>
        <v>0</v>
      </c>
      <c r="H30" s="41">
        <f t="shared" si="4"/>
        <v>0</v>
      </c>
      <c r="J30" s="154"/>
      <c r="K30" s="155"/>
      <c r="L30" s="155"/>
      <c r="M30" s="156"/>
      <c r="N30" s="157"/>
      <c r="O30" s="156"/>
      <c r="P30" s="156"/>
      <c r="Q30" s="139"/>
      <c r="R30" s="158"/>
    </row>
    <row r="31" spans="1:18" ht="20" x14ac:dyDescent="0.25">
      <c r="A31" s="108" t="s">
        <v>105</v>
      </c>
      <c r="B31" s="15"/>
      <c r="C31" s="15"/>
      <c r="D31" s="15"/>
      <c r="E31" s="15"/>
      <c r="F31" s="15"/>
      <c r="G31" s="41">
        <f t="shared" si="3"/>
        <v>0</v>
      </c>
      <c r="H31" s="41">
        <f t="shared" si="4"/>
        <v>0</v>
      </c>
      <c r="J31" s="154"/>
      <c r="K31" s="155"/>
      <c r="L31" s="155"/>
      <c r="M31" s="156"/>
      <c r="N31" s="157"/>
      <c r="O31" s="156"/>
      <c r="P31" s="156"/>
      <c r="Q31" s="139"/>
      <c r="R31" s="158"/>
    </row>
    <row r="32" spans="1:18" ht="20" x14ac:dyDescent="0.25">
      <c r="A32" s="108" t="s">
        <v>106</v>
      </c>
      <c r="B32" s="15"/>
      <c r="C32" s="15"/>
      <c r="D32" s="15"/>
      <c r="E32" s="15"/>
      <c r="F32" s="15"/>
      <c r="G32" s="41">
        <f t="shared" si="3"/>
        <v>0</v>
      </c>
      <c r="H32" s="41">
        <f t="shared" si="4"/>
        <v>0</v>
      </c>
      <c r="J32" s="154"/>
      <c r="K32" s="155"/>
      <c r="L32" s="155"/>
      <c r="M32" s="156"/>
      <c r="N32" s="157"/>
      <c r="O32" s="156"/>
      <c r="P32" s="156"/>
      <c r="Q32" s="139"/>
      <c r="R32" s="158"/>
    </row>
    <row r="33" spans="1:18" ht="20" x14ac:dyDescent="0.25">
      <c r="A33" s="108" t="s">
        <v>107</v>
      </c>
      <c r="B33" s="15"/>
      <c r="C33" s="15"/>
      <c r="D33" s="15"/>
      <c r="E33" s="15"/>
      <c r="F33" s="15"/>
      <c r="G33" s="41">
        <f t="shared" si="3"/>
        <v>0</v>
      </c>
      <c r="H33" s="41">
        <f t="shared" si="4"/>
        <v>0</v>
      </c>
      <c r="J33" s="154"/>
      <c r="K33" s="155"/>
      <c r="L33" s="155"/>
      <c r="M33" s="156"/>
      <c r="N33" s="157"/>
      <c r="O33" s="156"/>
      <c r="P33" s="156"/>
      <c r="Q33" s="139"/>
      <c r="R33" s="158"/>
    </row>
    <row r="34" spans="1:18" ht="20" x14ac:dyDescent="0.25">
      <c r="A34" s="108" t="s">
        <v>108</v>
      </c>
      <c r="B34" s="15"/>
      <c r="C34" s="15"/>
      <c r="D34" s="15"/>
      <c r="E34" s="15"/>
      <c r="F34" s="15"/>
      <c r="G34" s="41">
        <f t="shared" si="3"/>
        <v>0</v>
      </c>
      <c r="H34" s="41">
        <f t="shared" si="4"/>
        <v>0</v>
      </c>
      <c r="J34" s="154"/>
      <c r="K34" s="155"/>
      <c r="L34" s="155"/>
      <c r="M34" s="156"/>
      <c r="N34" s="157"/>
      <c r="O34" s="156"/>
      <c r="P34" s="156"/>
      <c r="Q34" s="139"/>
      <c r="R34" s="158"/>
    </row>
    <row r="35" spans="1:18" ht="20" x14ac:dyDescent="0.25">
      <c r="A35" s="108" t="s">
        <v>109</v>
      </c>
      <c r="B35" s="15"/>
      <c r="C35" s="15"/>
      <c r="D35" s="15"/>
      <c r="E35" s="15"/>
      <c r="F35" s="15"/>
      <c r="G35" s="41">
        <f t="shared" si="3"/>
        <v>0</v>
      </c>
      <c r="H35" s="41">
        <f t="shared" si="4"/>
        <v>0</v>
      </c>
      <c r="J35" s="154"/>
      <c r="K35" s="155"/>
      <c r="L35" s="155"/>
      <c r="M35" s="156"/>
      <c r="N35" s="157"/>
      <c r="O35" s="156"/>
      <c r="P35" s="156"/>
      <c r="Q35" s="139"/>
      <c r="R35" s="158"/>
    </row>
    <row r="36" spans="1:18" ht="20" x14ac:dyDescent="0.25">
      <c r="A36" s="108" t="s">
        <v>110</v>
      </c>
      <c r="B36" s="15"/>
      <c r="C36" s="15"/>
      <c r="D36" s="15"/>
      <c r="E36" s="15"/>
      <c r="F36" s="15"/>
      <c r="G36" s="41">
        <f t="shared" si="3"/>
        <v>0</v>
      </c>
      <c r="H36" s="41">
        <f t="shared" si="4"/>
        <v>0</v>
      </c>
      <c r="J36" s="159"/>
      <c r="K36" s="160"/>
      <c r="L36" s="160"/>
      <c r="M36" s="161"/>
      <c r="N36" s="162"/>
      <c r="O36" s="161"/>
      <c r="P36" s="161"/>
      <c r="Q36" s="163"/>
      <c r="R36" s="164"/>
    </row>
    <row r="37" spans="1:18" ht="20" x14ac:dyDescent="0.25">
      <c r="A37" s="108" t="s">
        <v>111</v>
      </c>
      <c r="B37" s="15"/>
      <c r="C37" s="15"/>
      <c r="D37" s="15"/>
      <c r="E37" s="15"/>
      <c r="F37" s="15"/>
      <c r="G37" s="41">
        <f t="shared" si="3"/>
        <v>0</v>
      </c>
      <c r="H37" s="41">
        <f t="shared" si="4"/>
        <v>0</v>
      </c>
    </row>
    <row r="38" spans="1:18" ht="21" x14ac:dyDescent="0.25">
      <c r="A38" s="108" t="s">
        <v>112</v>
      </c>
      <c r="B38" s="15"/>
      <c r="C38" s="15"/>
      <c r="D38" s="15"/>
      <c r="E38" s="15"/>
      <c r="F38" s="15"/>
      <c r="G38" s="41">
        <f t="shared" si="3"/>
        <v>0</v>
      </c>
      <c r="H38" s="41">
        <f t="shared" si="4"/>
        <v>0</v>
      </c>
      <c r="J38" s="224" t="s">
        <v>47</v>
      </c>
      <c r="K38" s="225"/>
      <c r="L38" s="225"/>
      <c r="M38" s="225"/>
      <c r="N38" s="225"/>
      <c r="O38" s="225"/>
      <c r="P38" s="226"/>
    </row>
    <row r="39" spans="1:18" ht="21" x14ac:dyDescent="0.25">
      <c r="A39" s="108" t="s">
        <v>116</v>
      </c>
      <c r="B39" s="15"/>
      <c r="C39" s="15"/>
      <c r="D39" s="15"/>
      <c r="E39" s="15"/>
      <c r="F39" s="15"/>
      <c r="G39" s="41">
        <f t="shared" si="3"/>
        <v>0</v>
      </c>
      <c r="H39" s="41">
        <f t="shared" si="4"/>
        <v>0</v>
      </c>
      <c r="J39" s="31" t="s">
        <v>37</v>
      </c>
      <c r="K39" s="32" t="s">
        <v>38</v>
      </c>
      <c r="L39" s="32" t="s">
        <v>39</v>
      </c>
      <c r="M39" s="32" t="s">
        <v>50</v>
      </c>
      <c r="N39" s="32" t="s">
        <v>40</v>
      </c>
      <c r="O39" s="32" t="s">
        <v>48</v>
      </c>
      <c r="P39" s="34" t="s">
        <v>51</v>
      </c>
      <c r="Q39" s="4"/>
      <c r="R39" s="4"/>
    </row>
    <row r="40" spans="1:18" ht="20" x14ac:dyDescent="0.25">
      <c r="A40" s="108" t="s">
        <v>117</v>
      </c>
      <c r="B40" s="15"/>
      <c r="C40" s="15"/>
      <c r="D40" s="15"/>
      <c r="E40" s="15"/>
      <c r="F40" s="15"/>
      <c r="G40" s="41">
        <f t="shared" si="3"/>
        <v>0</v>
      </c>
      <c r="H40" s="41">
        <f t="shared" si="4"/>
        <v>0</v>
      </c>
      <c r="J40" s="144" t="s">
        <v>49</v>
      </c>
      <c r="K40" s="145">
        <v>75000</v>
      </c>
      <c r="L40" s="146">
        <v>0.5</v>
      </c>
      <c r="M40" s="147">
        <f>(K40*L40)/52</f>
        <v>721.15384615384619</v>
      </c>
      <c r="N40" s="148">
        <v>0.2</v>
      </c>
      <c r="O40" s="147">
        <f>M40*N40</f>
        <v>144.23076923076925</v>
      </c>
      <c r="P40" s="149">
        <f>M40+O40</f>
        <v>865.38461538461547</v>
      </c>
    </row>
    <row r="41" spans="1:18" ht="20" x14ac:dyDescent="0.25">
      <c r="A41" s="108" t="s">
        <v>118</v>
      </c>
      <c r="B41" s="15"/>
      <c r="C41" s="15"/>
      <c r="D41" s="15"/>
      <c r="E41" s="15"/>
      <c r="F41" s="15"/>
      <c r="G41" s="41">
        <f t="shared" si="3"/>
        <v>0</v>
      </c>
      <c r="H41" s="41">
        <f t="shared" si="4"/>
        <v>0</v>
      </c>
      <c r="J41" s="140"/>
      <c r="K41" s="141"/>
      <c r="L41" s="141"/>
      <c r="M41" s="142"/>
      <c r="N41" s="141"/>
      <c r="O41" s="142"/>
      <c r="P41" s="143"/>
    </row>
    <row r="42" spans="1:18" ht="20" x14ac:dyDescent="0.25">
      <c r="A42" s="108" t="s">
        <v>119</v>
      </c>
      <c r="B42" s="15"/>
      <c r="C42" s="15"/>
      <c r="D42" s="15"/>
      <c r="E42" s="15"/>
      <c r="F42" s="15"/>
      <c r="G42" s="41">
        <f t="shared" si="3"/>
        <v>0</v>
      </c>
      <c r="H42" s="41">
        <f t="shared" si="4"/>
        <v>0</v>
      </c>
      <c r="J42" s="140"/>
      <c r="K42" s="141"/>
      <c r="L42" s="141"/>
      <c r="M42" s="142"/>
      <c r="N42" s="141"/>
      <c r="O42" s="142"/>
      <c r="P42" s="143"/>
    </row>
    <row r="43" spans="1:18" ht="20" x14ac:dyDescent="0.25">
      <c r="A43" s="108" t="s">
        <v>120</v>
      </c>
      <c r="B43" s="15"/>
      <c r="C43" s="15"/>
      <c r="D43" s="15"/>
      <c r="E43" s="15"/>
      <c r="F43" s="15"/>
      <c r="G43" s="41">
        <f t="shared" si="3"/>
        <v>0</v>
      </c>
      <c r="H43" s="41">
        <f t="shared" si="4"/>
        <v>0</v>
      </c>
      <c r="J43" s="140"/>
      <c r="K43" s="141"/>
      <c r="L43" s="141"/>
      <c r="M43" s="142"/>
      <c r="N43" s="141"/>
      <c r="O43" s="142"/>
      <c r="P43" s="143"/>
    </row>
    <row r="44" spans="1:18" ht="20" x14ac:dyDescent="0.25">
      <c r="A44" s="108" t="s">
        <v>155</v>
      </c>
      <c r="B44" s="15"/>
      <c r="C44" s="15"/>
      <c r="D44" s="15"/>
      <c r="E44" s="15"/>
      <c r="F44" s="15"/>
      <c r="G44" s="41">
        <f t="shared" si="3"/>
        <v>0</v>
      </c>
      <c r="H44" s="41">
        <f t="shared" si="4"/>
        <v>0</v>
      </c>
      <c r="J44" s="140"/>
      <c r="K44" s="141"/>
      <c r="L44" s="141"/>
      <c r="M44" s="142"/>
      <c r="N44" s="141"/>
      <c r="O44" s="142"/>
      <c r="P44" s="143"/>
    </row>
    <row r="45" spans="1:18" ht="20" x14ac:dyDescent="0.25">
      <c r="A45" s="108" t="s">
        <v>156</v>
      </c>
      <c r="B45" s="15"/>
      <c r="C45" s="15"/>
      <c r="D45" s="15"/>
      <c r="E45" s="15"/>
      <c r="F45" s="15"/>
      <c r="G45" s="41">
        <f t="shared" si="3"/>
        <v>0</v>
      </c>
      <c r="H45" s="41">
        <f t="shared" si="4"/>
        <v>0</v>
      </c>
      <c r="J45" s="140"/>
      <c r="K45" s="141"/>
      <c r="L45" s="141"/>
      <c r="M45" s="142"/>
      <c r="N45" s="141"/>
      <c r="O45" s="142"/>
      <c r="P45" s="143"/>
    </row>
    <row r="46" spans="1:18" ht="20" x14ac:dyDescent="0.25">
      <c r="A46" s="108" t="s">
        <v>157</v>
      </c>
      <c r="B46" s="15"/>
      <c r="C46" s="15"/>
      <c r="D46" s="15"/>
      <c r="E46" s="15"/>
      <c r="F46" s="15"/>
      <c r="G46" s="41">
        <f t="shared" si="3"/>
        <v>0</v>
      </c>
      <c r="H46" s="41">
        <f t="shared" si="4"/>
        <v>0</v>
      </c>
      <c r="J46" s="140"/>
      <c r="K46" s="141"/>
      <c r="L46" s="141"/>
      <c r="M46" s="142"/>
      <c r="N46" s="141"/>
      <c r="O46" s="142"/>
      <c r="P46" s="143"/>
    </row>
    <row r="47" spans="1:18" ht="20" x14ac:dyDescent="0.25">
      <c r="A47" s="108" t="s">
        <v>158</v>
      </c>
      <c r="B47" s="15"/>
      <c r="C47" s="15"/>
      <c r="D47" s="15"/>
      <c r="E47" s="15"/>
      <c r="F47" s="15"/>
      <c r="G47" s="41">
        <f t="shared" si="3"/>
        <v>0</v>
      </c>
      <c r="H47" s="41">
        <f t="shared" si="4"/>
        <v>0</v>
      </c>
      <c r="J47" s="140"/>
      <c r="K47" s="141"/>
      <c r="L47" s="141"/>
      <c r="M47" s="142"/>
      <c r="N47" s="141"/>
      <c r="O47" s="142"/>
      <c r="P47" s="143"/>
    </row>
    <row r="48" spans="1:18" ht="20" x14ac:dyDescent="0.25">
      <c r="A48" s="108" t="s">
        <v>159</v>
      </c>
      <c r="B48" s="15"/>
      <c r="C48" s="15"/>
      <c r="D48" s="15"/>
      <c r="E48" s="15"/>
      <c r="F48" s="15"/>
      <c r="G48" s="41">
        <f t="shared" si="3"/>
        <v>0</v>
      </c>
      <c r="H48" s="41">
        <f t="shared" si="4"/>
        <v>0</v>
      </c>
      <c r="J48" s="140"/>
      <c r="K48" s="141"/>
      <c r="L48" s="141"/>
      <c r="M48" s="142"/>
      <c r="N48" s="141"/>
      <c r="O48" s="142"/>
      <c r="P48" s="143"/>
    </row>
    <row r="49" spans="1:16" ht="20" x14ac:dyDescent="0.25">
      <c r="A49" s="178" t="s">
        <v>160</v>
      </c>
      <c r="B49" s="179"/>
      <c r="C49" s="179"/>
      <c r="D49" s="179"/>
      <c r="E49" s="179"/>
      <c r="F49" s="179"/>
      <c r="G49" s="180">
        <f t="shared" si="3"/>
        <v>0</v>
      </c>
      <c r="H49" s="180">
        <f t="shared" si="4"/>
        <v>0</v>
      </c>
      <c r="J49" s="140"/>
      <c r="K49" s="141"/>
      <c r="L49" s="141"/>
      <c r="M49" s="142"/>
      <c r="N49" s="141"/>
      <c r="O49" s="142"/>
      <c r="P49" s="143"/>
    </row>
    <row r="50" spans="1:16" ht="19" x14ac:dyDescent="0.25">
      <c r="A50" s="177"/>
      <c r="B50" s="181"/>
      <c r="C50" s="181"/>
      <c r="D50" s="181"/>
      <c r="E50" s="181"/>
      <c r="F50" s="181"/>
      <c r="G50" s="181"/>
      <c r="H50" s="181"/>
      <c r="J50" s="140"/>
      <c r="K50" s="141"/>
      <c r="L50" s="141"/>
      <c r="M50" s="142"/>
      <c r="N50" s="141"/>
      <c r="O50" s="142"/>
      <c r="P50" s="143"/>
    </row>
    <row r="51" spans="1:16" ht="19" x14ac:dyDescent="0.25">
      <c r="A51" s="177"/>
      <c r="B51" s="181"/>
      <c r="C51" s="181"/>
      <c r="D51" s="181"/>
      <c r="E51" s="181"/>
      <c r="F51" s="181"/>
      <c r="G51" s="181"/>
      <c r="H51" s="181"/>
      <c r="J51" s="140"/>
      <c r="K51" s="141"/>
      <c r="L51" s="141"/>
      <c r="M51" s="142"/>
      <c r="N51" s="141"/>
      <c r="O51" s="142"/>
      <c r="P51" s="143"/>
    </row>
    <row r="52" spans="1:16" ht="19" x14ac:dyDescent="0.25">
      <c r="A52" s="18" t="s">
        <v>25</v>
      </c>
      <c r="B52" s="19">
        <f t="shared" ref="B52:G52" si="5">SUM(B20:B49)</f>
        <v>50000</v>
      </c>
      <c r="C52" s="39">
        <f t="shared" si="5"/>
        <v>0</v>
      </c>
      <c r="D52" s="39">
        <f t="shared" si="5"/>
        <v>20000</v>
      </c>
      <c r="E52" s="39">
        <f t="shared" si="5"/>
        <v>-5000</v>
      </c>
      <c r="F52" s="39">
        <f t="shared" si="5"/>
        <v>45000</v>
      </c>
      <c r="G52" s="39">
        <f t="shared" si="5"/>
        <v>60000</v>
      </c>
      <c r="H52" s="39">
        <f t="shared" ref="H52:H54" si="6">B52-G52</f>
        <v>-10000</v>
      </c>
      <c r="J52" s="140"/>
      <c r="K52" s="141"/>
      <c r="L52" s="141"/>
      <c r="M52" s="142"/>
      <c r="N52" s="141"/>
      <c r="O52" s="142"/>
      <c r="P52" s="143"/>
    </row>
    <row r="53" spans="1:16" ht="19" x14ac:dyDescent="0.25">
      <c r="A53" s="14" t="s">
        <v>26</v>
      </c>
      <c r="B53" s="15">
        <v>35000</v>
      </c>
      <c r="C53" s="15"/>
      <c r="D53" s="15">
        <v>14000</v>
      </c>
      <c r="E53" s="41">
        <f>E52*$G$7</f>
        <v>-3750</v>
      </c>
      <c r="F53" s="41">
        <f>F52*$G$7</f>
        <v>33750</v>
      </c>
      <c r="G53" s="41">
        <f>G52*$G$7</f>
        <v>45000</v>
      </c>
      <c r="H53" s="39">
        <f>B53-G53</f>
        <v>-10000</v>
      </c>
      <c r="J53" s="140"/>
      <c r="K53" s="141"/>
      <c r="L53" s="141"/>
      <c r="M53" s="142"/>
      <c r="N53" s="141"/>
      <c r="O53" s="142"/>
      <c r="P53" s="143"/>
    </row>
    <row r="54" spans="1:16" ht="19" x14ac:dyDescent="0.25">
      <c r="A54" s="14" t="s">
        <v>27</v>
      </c>
      <c r="B54" s="15">
        <f t="shared" ref="B54:G54" si="7">B52+B53</f>
        <v>85000</v>
      </c>
      <c r="C54" s="41">
        <f>C52+C53</f>
        <v>0</v>
      </c>
      <c r="D54" s="41">
        <f t="shared" si="7"/>
        <v>34000</v>
      </c>
      <c r="E54" s="41">
        <f t="shared" si="7"/>
        <v>-8750</v>
      </c>
      <c r="F54" s="41">
        <f t="shared" si="7"/>
        <v>78750</v>
      </c>
      <c r="G54" s="41">
        <f t="shared" si="7"/>
        <v>105000</v>
      </c>
      <c r="H54" s="39">
        <f t="shared" si="6"/>
        <v>-20000</v>
      </c>
      <c r="J54" s="150"/>
      <c r="K54" s="151"/>
      <c r="L54" s="151"/>
      <c r="M54" s="152"/>
      <c r="N54" s="151"/>
      <c r="O54" s="152"/>
      <c r="P54" s="153"/>
    </row>
    <row r="55" spans="1:16" ht="19" x14ac:dyDescent="0.25">
      <c r="A55" s="14" t="s">
        <v>71</v>
      </c>
      <c r="B55" s="59">
        <f>ROUND((D53/D52),3)</f>
        <v>0.7</v>
      </c>
      <c r="C55" s="53" t="str">
        <f>IF(B55=G7,"IDC OK","IDC OFF")</f>
        <v>IDC OFF</v>
      </c>
    </row>
  </sheetData>
  <mergeCells count="39">
    <mergeCell ref="C5:F5"/>
    <mergeCell ref="A1:B1"/>
    <mergeCell ref="G1:H1"/>
    <mergeCell ref="J1:N1"/>
    <mergeCell ref="O1:R1"/>
    <mergeCell ref="F3:G3"/>
    <mergeCell ref="B6:C6"/>
    <mergeCell ref="E6:F6"/>
    <mergeCell ref="G6:H6"/>
    <mergeCell ref="B7:C7"/>
    <mergeCell ref="E7:F7"/>
    <mergeCell ref="G7:H7"/>
    <mergeCell ref="B8:C8"/>
    <mergeCell ref="E8:F8"/>
    <mergeCell ref="G8:H8"/>
    <mergeCell ref="B9:C9"/>
    <mergeCell ref="E9:F9"/>
    <mergeCell ref="G9:H9"/>
    <mergeCell ref="B10:C10"/>
    <mergeCell ref="E10:F10"/>
    <mergeCell ref="G10:H10"/>
    <mergeCell ref="B11:C11"/>
    <mergeCell ref="E11:F11"/>
    <mergeCell ref="G11:H11"/>
    <mergeCell ref="B12:C12"/>
    <mergeCell ref="E12:F12"/>
    <mergeCell ref="G12:H12"/>
    <mergeCell ref="B13:C13"/>
    <mergeCell ref="E13:F13"/>
    <mergeCell ref="G13:H13"/>
    <mergeCell ref="J38:P38"/>
    <mergeCell ref="O25:R25"/>
    <mergeCell ref="A15:H15"/>
    <mergeCell ref="J15:R15"/>
    <mergeCell ref="J16:R18"/>
    <mergeCell ref="J20:K20"/>
    <mergeCell ref="M20:N20"/>
    <mergeCell ref="J26:P26"/>
    <mergeCell ref="Q26:R26"/>
  </mergeCells>
  <conditionalFormatting sqref="B3">
    <cfRule type="cellIs" dxfId="15" priority="1" stopIfTrue="1" operator="lessThan">
      <formula>60</formula>
    </cfRule>
  </conditionalFormatting>
  <conditionalFormatting sqref="C55">
    <cfRule type="cellIs" dxfId="14" priority="5" stopIfTrue="1" operator="equal">
      <formula>"IDC OK"</formula>
    </cfRule>
    <cfRule type="cellIs" dxfId="13" priority="6" operator="equal">
      <formula>"IDC OFF"</formula>
    </cfRule>
  </conditionalFormatting>
  <conditionalFormatting sqref="E3">
    <cfRule type="cellIs" dxfId="12" priority="3" operator="greaterThan">
      <formula>0</formula>
    </cfRule>
    <cfRule type="cellIs" dxfId="11" priority="4" operator="lessThan">
      <formula>0</formula>
    </cfRule>
  </conditionalFormatting>
  <conditionalFormatting sqref="F16">
    <cfRule type="cellIs" dxfId="10" priority="10" operator="equal">
      <formula>0</formula>
    </cfRule>
    <cfRule type="cellIs" dxfId="9" priority="11" operator="notEqual">
      <formula>0</formula>
    </cfRule>
  </conditionalFormatting>
  <conditionalFormatting sqref="H3">
    <cfRule type="cellIs" dxfId="8" priority="2" operator="lessThan">
      <formula>0</formula>
    </cfRule>
    <cfRule type="cellIs" dxfId="7" priority="12" stopIfTrue="1" operator="between">
      <formula>0</formula>
      <formula>$G$10</formula>
    </cfRule>
    <cfRule type="cellIs" dxfId="6" priority="13" operator="greaterThan">
      <formula>$G$10</formula>
    </cfRule>
  </conditionalFormatting>
  <conditionalFormatting sqref="H5">
    <cfRule type="cellIs" dxfId="5" priority="14" operator="equal">
      <formula>"Expired"</formula>
    </cfRule>
    <cfRule type="cellIs" dxfId="4" priority="15" operator="equal">
      <formula>"Advance"</formula>
    </cfRule>
    <cfRule type="cellIs" dxfId="3" priority="16" operator="equal">
      <formula>"Active"</formula>
    </cfRule>
  </conditionalFormatting>
  <conditionalFormatting sqref="H16">
    <cfRule type="cellIs" dxfId="2" priority="8" operator="equal">
      <formula>"MATCH"</formula>
    </cfRule>
    <cfRule type="cellIs" dxfId="1" priority="9" operator="equal">
      <formula>"NO MATCH"</formula>
    </cfRule>
  </conditionalFormatting>
  <conditionalFormatting sqref="H52:H54">
    <cfRule type="cellIs" dxfId="0" priority="7" operator="lessThan">
      <formula>0</formula>
    </cfRule>
  </conditionalFormatting>
  <dataValidations count="2">
    <dataValidation type="list" allowBlank="1" showInputMessage="1" showErrorMessage="1" sqref="G9:H9" xr:uid="{BE95BB4F-385E-E348-BF0C-506159472B19}">
      <formula1>"Yes, No, N/A"</formula1>
    </dataValidation>
    <dataValidation type="list" allowBlank="1" showInputMessage="1" showErrorMessage="1" sqref="H5" xr:uid="{37984A01-C8C2-3D4F-8646-1382CDEFA9D8}">
      <formula1>"Advance, Active, Expired"</formula1>
    </dataValidation>
  </dataValidations>
  <hyperlinks>
    <hyperlink ref="G1:H1" location="Hub!A1" display="HOME" xr:uid="{30B8399A-4095-4546-8E5E-CEB77825DDA0}"/>
    <hyperlink ref="O25:R25" location="'Staff Hub'!A1" display="Salary Matrix" xr:uid="{514C1662-0A2F-EC45-B516-B4E3FD596299}"/>
  </hyperlink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A7B4F-AFE2-C84C-9A4E-E191056ED8ED}">
  <dimension ref="A1:Q36"/>
  <sheetViews>
    <sheetView workbookViewId="0">
      <selection sqref="A1:M1"/>
    </sheetView>
  </sheetViews>
  <sheetFormatPr baseColWidth="10" defaultRowHeight="16" x14ac:dyDescent="0.2"/>
  <cols>
    <col min="1" max="1" width="19" style="1" bestFit="1" customWidth="1"/>
    <col min="2" max="3" width="25.83203125" style="1" customWidth="1"/>
    <col min="4" max="4" width="10.83203125" style="198"/>
    <col min="5" max="5" width="22.33203125" style="198" customWidth="1"/>
    <col min="6" max="13" width="10.83203125" style="1"/>
    <col min="14" max="14" width="30.33203125" style="1" customWidth="1"/>
    <col min="15" max="16384" width="10.83203125" style="1"/>
  </cols>
  <sheetData>
    <row r="1" spans="1:17" ht="28" x14ac:dyDescent="0.3">
      <c r="A1" s="221" t="s">
        <v>187</v>
      </c>
      <c r="B1" s="222"/>
      <c r="C1" s="222"/>
      <c r="D1" s="222"/>
      <c r="E1" s="222"/>
      <c r="F1" s="222"/>
      <c r="G1" s="222"/>
      <c r="H1" s="222"/>
      <c r="I1" s="222"/>
      <c r="J1" s="222"/>
      <c r="K1" s="222"/>
      <c r="L1" s="222"/>
      <c r="M1" s="222"/>
      <c r="N1" s="204" t="s">
        <v>59</v>
      </c>
      <c r="O1" s="204"/>
    </row>
    <row r="2" spans="1:17" ht="25" x14ac:dyDescent="0.25">
      <c r="P2" s="203"/>
      <c r="Q2" s="203"/>
    </row>
    <row r="3" spans="1:17" ht="22" x14ac:dyDescent="0.3">
      <c r="A3" s="201" t="s">
        <v>172</v>
      </c>
      <c r="B3" s="201" t="s">
        <v>173</v>
      </c>
      <c r="C3" s="201" t="s">
        <v>184</v>
      </c>
      <c r="D3" s="202" t="s">
        <v>174</v>
      </c>
      <c r="E3" s="202" t="s">
        <v>175</v>
      </c>
      <c r="F3" s="201" t="s">
        <v>176</v>
      </c>
      <c r="G3" s="201" t="s">
        <v>177</v>
      </c>
      <c r="H3" s="201" t="s">
        <v>178</v>
      </c>
      <c r="I3" s="201" t="s">
        <v>179</v>
      </c>
      <c r="J3" s="201" t="s">
        <v>180</v>
      </c>
      <c r="K3" s="201" t="s">
        <v>181</v>
      </c>
      <c r="L3" s="201" t="s">
        <v>182</v>
      </c>
      <c r="M3" s="201" t="s">
        <v>63</v>
      </c>
      <c r="N3" s="201" t="s">
        <v>55</v>
      </c>
      <c r="O3" s="199"/>
    </row>
    <row r="4" spans="1:17" ht="19" x14ac:dyDescent="0.25">
      <c r="A4" s="205" t="s">
        <v>183</v>
      </c>
      <c r="B4" s="205" t="s">
        <v>185</v>
      </c>
      <c r="C4" s="205" t="s">
        <v>186</v>
      </c>
      <c r="D4" s="206">
        <v>25</v>
      </c>
      <c r="E4" s="206">
        <f>D4*2080</f>
        <v>52000</v>
      </c>
      <c r="F4" s="207">
        <v>0.25</v>
      </c>
      <c r="G4" s="207">
        <v>0.25</v>
      </c>
      <c r="H4" s="207"/>
      <c r="I4" s="207">
        <v>0.25</v>
      </c>
      <c r="J4" s="207">
        <v>0.25</v>
      </c>
      <c r="K4" s="207"/>
      <c r="L4" s="207"/>
      <c r="M4" s="207">
        <f>SUM(F4:L4)</f>
        <v>1</v>
      </c>
      <c r="N4" s="205"/>
    </row>
    <row r="5" spans="1:17" ht="19" x14ac:dyDescent="0.25">
      <c r="A5" s="208"/>
      <c r="B5" s="208"/>
      <c r="C5" s="208"/>
      <c r="D5" s="209"/>
      <c r="E5" s="209"/>
      <c r="F5" s="210"/>
      <c r="G5" s="210"/>
      <c r="H5" s="210"/>
      <c r="I5" s="210"/>
      <c r="J5" s="210"/>
      <c r="K5" s="210"/>
      <c r="L5" s="210"/>
      <c r="M5" s="210"/>
      <c r="N5" s="208"/>
    </row>
    <row r="6" spans="1:17" ht="19" x14ac:dyDescent="0.25">
      <c r="A6" s="208"/>
      <c r="B6" s="208"/>
      <c r="C6" s="208"/>
      <c r="D6" s="209"/>
      <c r="E6" s="209"/>
      <c r="F6" s="210"/>
      <c r="G6" s="210"/>
      <c r="H6" s="210"/>
      <c r="I6" s="210"/>
      <c r="J6" s="210"/>
      <c r="K6" s="210"/>
      <c r="L6" s="210"/>
      <c r="M6" s="210"/>
      <c r="N6" s="208"/>
    </row>
    <row r="7" spans="1:17" ht="19" x14ac:dyDescent="0.25">
      <c r="A7" s="208"/>
      <c r="B7" s="208"/>
      <c r="C7" s="208"/>
      <c r="D7" s="209"/>
      <c r="E7" s="209"/>
      <c r="F7" s="210"/>
      <c r="G7" s="210"/>
      <c r="H7" s="210"/>
      <c r="I7" s="210"/>
      <c r="J7" s="210"/>
      <c r="K7" s="210"/>
      <c r="L7" s="210"/>
      <c r="M7" s="210"/>
      <c r="N7" s="208"/>
    </row>
    <row r="8" spans="1:17" ht="19" x14ac:dyDescent="0.25">
      <c r="A8" s="208"/>
      <c r="B8" s="208"/>
      <c r="C8" s="208"/>
      <c r="D8" s="209"/>
      <c r="E8" s="209"/>
      <c r="F8" s="210"/>
      <c r="G8" s="210"/>
      <c r="H8" s="210"/>
      <c r="I8" s="210"/>
      <c r="J8" s="210"/>
      <c r="K8" s="210"/>
      <c r="L8" s="210"/>
      <c r="M8" s="210"/>
      <c r="N8" s="208"/>
    </row>
    <row r="9" spans="1:17" ht="19" x14ac:dyDescent="0.25">
      <c r="A9" s="208"/>
      <c r="B9" s="208"/>
      <c r="C9" s="208"/>
      <c r="D9" s="209"/>
      <c r="E9" s="209"/>
      <c r="F9" s="210"/>
      <c r="G9" s="210"/>
      <c r="H9" s="210"/>
      <c r="I9" s="210"/>
      <c r="J9" s="210"/>
      <c r="K9" s="210"/>
      <c r="L9" s="210"/>
      <c r="M9" s="210"/>
      <c r="N9" s="208"/>
    </row>
    <row r="10" spans="1:17" ht="19" x14ac:dyDescent="0.25">
      <c r="A10" s="208"/>
      <c r="B10" s="208"/>
      <c r="C10" s="208"/>
      <c r="D10" s="209"/>
      <c r="E10" s="209"/>
      <c r="F10" s="210"/>
      <c r="G10" s="210"/>
      <c r="H10" s="210"/>
      <c r="I10" s="210"/>
      <c r="J10" s="210"/>
      <c r="K10" s="210"/>
      <c r="L10" s="210"/>
      <c r="M10" s="210"/>
      <c r="N10" s="208"/>
    </row>
    <row r="11" spans="1:17" ht="19" x14ac:dyDescent="0.25">
      <c r="A11" s="208"/>
      <c r="B11" s="208"/>
      <c r="C11" s="208"/>
      <c r="D11" s="209"/>
      <c r="E11" s="209"/>
      <c r="F11" s="210"/>
      <c r="G11" s="210"/>
      <c r="H11" s="210"/>
      <c r="I11" s="210"/>
      <c r="J11" s="210"/>
      <c r="K11" s="210"/>
      <c r="L11" s="210"/>
      <c r="M11" s="210"/>
      <c r="N11" s="208"/>
    </row>
    <row r="12" spans="1:17" ht="19" x14ac:dyDescent="0.25">
      <c r="A12" s="208"/>
      <c r="B12" s="208"/>
      <c r="C12" s="208"/>
      <c r="D12" s="209"/>
      <c r="E12" s="209"/>
      <c r="F12" s="210"/>
      <c r="G12" s="210"/>
      <c r="H12" s="210"/>
      <c r="I12" s="210"/>
      <c r="J12" s="210"/>
      <c r="K12" s="210"/>
      <c r="L12" s="210"/>
      <c r="M12" s="210"/>
      <c r="N12" s="208"/>
    </row>
    <row r="13" spans="1:17" ht="19" x14ac:dyDescent="0.25">
      <c r="A13" s="208"/>
      <c r="B13" s="208"/>
      <c r="C13" s="208"/>
      <c r="D13" s="209"/>
      <c r="E13" s="209"/>
      <c r="F13" s="210"/>
      <c r="G13" s="210"/>
      <c r="H13" s="210"/>
      <c r="I13" s="210"/>
      <c r="J13" s="210"/>
      <c r="K13" s="210"/>
      <c r="L13" s="210"/>
      <c r="M13" s="210"/>
      <c r="N13" s="208"/>
    </row>
    <row r="14" spans="1:17" ht="19" x14ac:dyDescent="0.25">
      <c r="A14" s="208"/>
      <c r="B14" s="208"/>
      <c r="C14" s="208"/>
      <c r="D14" s="209"/>
      <c r="E14" s="209"/>
      <c r="F14" s="210"/>
      <c r="G14" s="210"/>
      <c r="H14" s="210"/>
      <c r="I14" s="210"/>
      <c r="J14" s="210"/>
      <c r="K14" s="210"/>
      <c r="L14" s="210"/>
      <c r="M14" s="210"/>
      <c r="N14" s="208"/>
    </row>
    <row r="15" spans="1:17" ht="19" x14ac:dyDescent="0.25">
      <c r="A15" s="208"/>
      <c r="B15" s="208"/>
      <c r="C15" s="208"/>
      <c r="D15" s="209"/>
      <c r="E15" s="209"/>
      <c r="F15" s="210"/>
      <c r="G15" s="210"/>
      <c r="H15" s="210"/>
      <c r="I15" s="210"/>
      <c r="J15" s="210"/>
      <c r="K15" s="210"/>
      <c r="L15" s="210"/>
      <c r="M15" s="210"/>
      <c r="N15" s="208"/>
    </row>
    <row r="16" spans="1:17" ht="19" x14ac:dyDescent="0.25">
      <c r="A16" s="208"/>
      <c r="B16" s="208"/>
      <c r="C16" s="208"/>
      <c r="D16" s="209"/>
      <c r="E16" s="209"/>
      <c r="F16" s="210"/>
      <c r="G16" s="210"/>
      <c r="H16" s="210"/>
      <c r="I16" s="210"/>
      <c r="J16" s="210"/>
      <c r="K16" s="210"/>
      <c r="L16" s="210"/>
      <c r="M16" s="210"/>
      <c r="N16" s="208"/>
    </row>
    <row r="17" spans="1:14" ht="19" x14ac:dyDescent="0.25">
      <c r="A17" s="208"/>
      <c r="B17" s="208"/>
      <c r="C17" s="208"/>
      <c r="D17" s="209"/>
      <c r="E17" s="209"/>
      <c r="F17" s="210"/>
      <c r="G17" s="210"/>
      <c r="H17" s="210"/>
      <c r="I17" s="210"/>
      <c r="J17" s="210"/>
      <c r="K17" s="210"/>
      <c r="L17" s="210"/>
      <c r="M17" s="210"/>
      <c r="N17" s="208"/>
    </row>
    <row r="18" spans="1:14" ht="19" x14ac:dyDescent="0.25">
      <c r="A18" s="208"/>
      <c r="B18" s="208"/>
      <c r="C18" s="208"/>
      <c r="D18" s="209"/>
      <c r="E18" s="209"/>
      <c r="F18" s="210"/>
      <c r="G18" s="210"/>
      <c r="H18" s="210"/>
      <c r="I18" s="210"/>
      <c r="J18" s="210"/>
      <c r="K18" s="210"/>
      <c r="L18" s="210"/>
      <c r="M18" s="210"/>
      <c r="N18" s="208"/>
    </row>
    <row r="19" spans="1:14" ht="19" x14ac:dyDescent="0.25">
      <c r="A19" s="208"/>
      <c r="B19" s="208"/>
      <c r="C19" s="208"/>
      <c r="D19" s="209"/>
      <c r="E19" s="209"/>
      <c r="F19" s="210"/>
      <c r="G19" s="210"/>
      <c r="H19" s="210"/>
      <c r="I19" s="210"/>
      <c r="J19" s="210"/>
      <c r="K19" s="210"/>
      <c r="L19" s="210"/>
      <c r="M19" s="210"/>
      <c r="N19" s="208"/>
    </row>
    <row r="20" spans="1:14" ht="19" x14ac:dyDescent="0.25">
      <c r="A20" s="208"/>
      <c r="B20" s="208"/>
      <c r="C20" s="208"/>
      <c r="D20" s="209"/>
      <c r="E20" s="209"/>
      <c r="F20" s="210"/>
      <c r="G20" s="210"/>
      <c r="H20" s="210"/>
      <c r="I20" s="210"/>
      <c r="J20" s="210"/>
      <c r="K20" s="210"/>
      <c r="L20" s="210"/>
      <c r="M20" s="210"/>
      <c r="N20" s="208"/>
    </row>
    <row r="21" spans="1:14" ht="19" x14ac:dyDescent="0.25">
      <c r="A21" s="208"/>
      <c r="B21" s="208"/>
      <c r="C21" s="208"/>
      <c r="D21" s="209"/>
      <c r="E21" s="209"/>
      <c r="F21" s="210"/>
      <c r="G21" s="210"/>
      <c r="H21" s="210"/>
      <c r="I21" s="210"/>
      <c r="J21" s="210"/>
      <c r="K21" s="210"/>
      <c r="L21" s="210"/>
      <c r="M21" s="210"/>
      <c r="N21" s="208"/>
    </row>
    <row r="22" spans="1:14" ht="19" x14ac:dyDescent="0.25">
      <c r="A22" s="208"/>
      <c r="B22" s="208"/>
      <c r="C22" s="208"/>
      <c r="D22" s="209"/>
      <c r="E22" s="209"/>
      <c r="F22" s="210"/>
      <c r="G22" s="210"/>
      <c r="H22" s="210"/>
      <c r="I22" s="210"/>
      <c r="J22" s="210"/>
      <c r="K22" s="210"/>
      <c r="L22" s="210"/>
      <c r="M22" s="210"/>
      <c r="N22" s="208"/>
    </row>
    <row r="23" spans="1:14" ht="19" x14ac:dyDescent="0.25">
      <c r="A23" s="208"/>
      <c r="B23" s="208"/>
      <c r="C23" s="208"/>
      <c r="D23" s="209"/>
      <c r="E23" s="209"/>
      <c r="F23" s="210"/>
      <c r="G23" s="210"/>
      <c r="H23" s="210"/>
      <c r="I23" s="210"/>
      <c r="J23" s="210"/>
      <c r="K23" s="210"/>
      <c r="L23" s="210"/>
      <c r="M23" s="210"/>
      <c r="N23" s="208"/>
    </row>
    <row r="24" spans="1:14" ht="19" x14ac:dyDescent="0.25">
      <c r="A24" s="208"/>
      <c r="B24" s="208"/>
      <c r="C24" s="208"/>
      <c r="D24" s="209"/>
      <c r="E24" s="209"/>
      <c r="F24" s="210"/>
      <c r="G24" s="210"/>
      <c r="H24" s="210"/>
      <c r="I24" s="210"/>
      <c r="J24" s="210"/>
      <c r="K24" s="210"/>
      <c r="L24" s="210"/>
      <c r="M24" s="210"/>
      <c r="N24" s="208"/>
    </row>
    <row r="25" spans="1:14" ht="19" x14ac:dyDescent="0.25">
      <c r="A25" s="208"/>
      <c r="B25" s="208"/>
      <c r="C25" s="208"/>
      <c r="D25" s="209"/>
      <c r="E25" s="209"/>
      <c r="F25" s="210"/>
      <c r="G25" s="210"/>
      <c r="H25" s="210"/>
      <c r="I25" s="210"/>
      <c r="J25" s="210"/>
      <c r="K25" s="210"/>
      <c r="L25" s="210"/>
      <c r="M25" s="210"/>
      <c r="N25" s="208"/>
    </row>
    <row r="26" spans="1:14" ht="19" x14ac:dyDescent="0.25">
      <c r="A26" s="208"/>
      <c r="B26" s="208"/>
      <c r="C26" s="208"/>
      <c r="D26" s="209"/>
      <c r="E26" s="209"/>
      <c r="F26" s="210"/>
      <c r="G26" s="210"/>
      <c r="H26" s="210"/>
      <c r="I26" s="210"/>
      <c r="J26" s="210"/>
      <c r="K26" s="210"/>
      <c r="L26" s="210"/>
      <c r="M26" s="210"/>
      <c r="N26" s="208"/>
    </row>
    <row r="27" spans="1:14" ht="19" x14ac:dyDescent="0.25">
      <c r="A27" s="208"/>
      <c r="B27" s="208"/>
      <c r="C27" s="208"/>
      <c r="D27" s="209"/>
      <c r="E27" s="209"/>
      <c r="F27" s="210"/>
      <c r="G27" s="210"/>
      <c r="H27" s="210"/>
      <c r="I27" s="210"/>
      <c r="J27" s="210"/>
      <c r="K27" s="210"/>
      <c r="L27" s="210"/>
      <c r="M27" s="210"/>
      <c r="N27" s="208"/>
    </row>
    <row r="28" spans="1:14" ht="19" x14ac:dyDescent="0.25">
      <c r="A28" s="208"/>
      <c r="B28" s="208"/>
      <c r="C28" s="208"/>
      <c r="D28" s="209"/>
      <c r="E28" s="209"/>
      <c r="F28" s="210"/>
      <c r="G28" s="210"/>
      <c r="H28" s="210"/>
      <c r="I28" s="210"/>
      <c r="J28" s="210"/>
      <c r="K28" s="210"/>
      <c r="L28" s="210"/>
      <c r="M28" s="210"/>
      <c r="N28" s="208"/>
    </row>
    <row r="29" spans="1:14" ht="19" x14ac:dyDescent="0.25">
      <c r="A29" s="208"/>
      <c r="B29" s="208"/>
      <c r="C29" s="208"/>
      <c r="D29" s="209"/>
      <c r="E29" s="209"/>
      <c r="F29" s="210"/>
      <c r="G29" s="210"/>
      <c r="H29" s="210"/>
      <c r="I29" s="210"/>
      <c r="J29" s="210"/>
      <c r="K29" s="210"/>
      <c r="L29" s="210"/>
      <c r="M29" s="210"/>
      <c r="N29" s="208"/>
    </row>
    <row r="30" spans="1:14" ht="19" x14ac:dyDescent="0.25">
      <c r="A30" s="208"/>
      <c r="B30" s="208"/>
      <c r="C30" s="208"/>
      <c r="D30" s="209"/>
      <c r="E30" s="209"/>
      <c r="F30" s="210"/>
      <c r="G30" s="210"/>
      <c r="H30" s="210"/>
      <c r="I30" s="210"/>
      <c r="J30" s="210"/>
      <c r="K30" s="210"/>
      <c r="L30" s="210"/>
      <c r="M30" s="210"/>
      <c r="N30" s="208"/>
    </row>
    <row r="31" spans="1:14" ht="19" x14ac:dyDescent="0.25">
      <c r="A31" s="208"/>
      <c r="B31" s="208"/>
      <c r="C31" s="208"/>
      <c r="D31" s="209"/>
      <c r="E31" s="209"/>
      <c r="F31" s="210"/>
      <c r="G31" s="210"/>
      <c r="H31" s="210"/>
      <c r="I31" s="210"/>
      <c r="J31" s="210"/>
      <c r="K31" s="210"/>
      <c r="L31" s="210"/>
      <c r="M31" s="210"/>
      <c r="N31" s="208"/>
    </row>
    <row r="32" spans="1:14" ht="19" x14ac:dyDescent="0.25">
      <c r="A32" s="208"/>
      <c r="B32" s="208"/>
      <c r="C32" s="208"/>
      <c r="D32" s="209"/>
      <c r="E32" s="209"/>
      <c r="F32" s="210"/>
      <c r="G32" s="210"/>
      <c r="H32" s="210"/>
      <c r="I32" s="210"/>
      <c r="J32" s="210"/>
      <c r="K32" s="210"/>
      <c r="L32" s="210"/>
      <c r="M32" s="210"/>
      <c r="N32" s="208"/>
    </row>
    <row r="33" spans="1:14" ht="19" x14ac:dyDescent="0.25">
      <c r="A33" s="208"/>
      <c r="B33" s="208"/>
      <c r="C33" s="208"/>
      <c r="D33" s="209"/>
      <c r="E33" s="209"/>
      <c r="F33" s="210"/>
      <c r="G33" s="210"/>
      <c r="H33" s="210"/>
      <c r="I33" s="210"/>
      <c r="J33" s="210"/>
      <c r="K33" s="210"/>
      <c r="L33" s="210"/>
      <c r="M33" s="210"/>
      <c r="N33" s="208"/>
    </row>
    <row r="34" spans="1:14" ht="19" x14ac:dyDescent="0.25">
      <c r="A34" s="33"/>
      <c r="B34" s="33"/>
      <c r="C34" s="33"/>
      <c r="D34" s="200"/>
      <c r="E34" s="200"/>
      <c r="F34" s="33"/>
      <c r="G34" s="33"/>
      <c r="H34" s="33"/>
      <c r="I34" s="33"/>
      <c r="J34" s="33"/>
      <c r="K34" s="33"/>
      <c r="L34" s="33"/>
      <c r="M34" s="33"/>
      <c r="N34" s="33"/>
    </row>
    <row r="35" spans="1:14" ht="19" x14ac:dyDescent="0.25">
      <c r="A35" s="33"/>
      <c r="B35" s="33"/>
      <c r="C35" s="33"/>
      <c r="D35" s="200"/>
      <c r="E35" s="200"/>
      <c r="F35" s="33"/>
      <c r="G35" s="33"/>
      <c r="H35" s="33"/>
      <c r="I35" s="33"/>
      <c r="J35" s="33"/>
      <c r="K35" s="33"/>
      <c r="L35" s="33"/>
      <c r="M35" s="33"/>
      <c r="N35" s="33"/>
    </row>
    <row r="36" spans="1:14" ht="19" x14ac:dyDescent="0.25">
      <c r="A36" s="33"/>
      <c r="B36" s="33"/>
      <c r="C36" s="33"/>
      <c r="D36" s="200"/>
      <c r="E36" s="200"/>
      <c r="F36" s="33"/>
      <c r="G36" s="33"/>
      <c r="H36" s="33"/>
      <c r="I36" s="33"/>
      <c r="J36" s="33"/>
      <c r="K36" s="33"/>
      <c r="L36" s="33"/>
      <c r="M36" s="33"/>
      <c r="N36" s="33"/>
    </row>
  </sheetData>
  <mergeCells count="1">
    <mergeCell ref="A1:M1"/>
  </mergeCells>
  <hyperlinks>
    <hyperlink ref="N1:O1" location="Hub!A1" display="HOME" xr:uid="{4DF14903-F077-1342-9E3F-88A127DDC3E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663EA-3FBA-1842-AACE-719C3286764E}">
  <dimension ref="A1:M52"/>
  <sheetViews>
    <sheetView zoomScale="90" zoomScaleNormal="90" workbookViewId="0">
      <selection activeCell="E1" sqref="E1:G1"/>
    </sheetView>
  </sheetViews>
  <sheetFormatPr baseColWidth="10" defaultColWidth="9.1640625" defaultRowHeight="16" x14ac:dyDescent="0.2"/>
  <cols>
    <col min="1" max="1" width="43.33203125" style="70" customWidth="1"/>
    <col min="2" max="2" width="19.6640625" style="71" bestFit="1" customWidth="1"/>
    <col min="3" max="3" width="25.33203125" style="71" customWidth="1"/>
    <col min="4" max="4" width="7.1640625" style="70" customWidth="1"/>
    <col min="5" max="5" width="34.33203125" style="70" customWidth="1"/>
    <col min="6" max="6" width="15" style="70" bestFit="1" customWidth="1"/>
    <col min="7" max="7" width="14.33203125" style="70" bestFit="1" customWidth="1"/>
    <col min="8" max="16384" width="9.1640625" style="70"/>
  </cols>
  <sheetData>
    <row r="1" spans="1:13" ht="27" x14ac:dyDescent="0.35">
      <c r="A1" s="282" t="s">
        <v>113</v>
      </c>
      <c r="B1" s="283"/>
      <c r="C1" s="89" t="s">
        <v>78</v>
      </c>
      <c r="D1" s="69"/>
      <c r="E1" s="282" t="s">
        <v>79</v>
      </c>
      <c r="F1" s="284"/>
      <c r="G1" s="283"/>
      <c r="H1" s="285" t="s">
        <v>59</v>
      </c>
      <c r="I1" s="285"/>
      <c r="J1" s="285"/>
      <c r="K1" s="285"/>
      <c r="L1" s="285"/>
      <c r="M1" s="285"/>
    </row>
    <row r="2" spans="1:13" x14ac:dyDescent="0.2">
      <c r="G2" s="72"/>
    </row>
    <row r="3" spans="1:13" ht="19" x14ac:dyDescent="0.25">
      <c r="A3" s="111" t="s">
        <v>80</v>
      </c>
      <c r="B3" s="211">
        <f>B4-364</f>
        <v>45505</v>
      </c>
      <c r="C3" s="74"/>
      <c r="E3" s="286" t="s">
        <v>81</v>
      </c>
      <c r="F3" s="287"/>
      <c r="G3" s="1"/>
    </row>
    <row r="4" spans="1:13" ht="18.75" customHeight="1" x14ac:dyDescent="0.25">
      <c r="A4" s="94" t="s">
        <v>82</v>
      </c>
      <c r="B4" s="212">
        <f>Hub!E1</f>
        <v>45869</v>
      </c>
      <c r="C4" s="74"/>
      <c r="E4" s="75" t="s">
        <v>83</v>
      </c>
      <c r="F4" s="76" t="s">
        <v>84</v>
      </c>
      <c r="G4" s="1"/>
    </row>
    <row r="5" spans="1:13" ht="19" x14ac:dyDescent="0.25">
      <c r="A5" s="111" t="s">
        <v>85</v>
      </c>
      <c r="B5" s="213">
        <f>(B4-B3)/30.12</f>
        <v>12.084993359893758</v>
      </c>
      <c r="C5" s="77"/>
      <c r="E5" s="78">
        <v>45869</v>
      </c>
      <c r="F5" s="79">
        <v>213082.0368131868</v>
      </c>
      <c r="G5" s="1"/>
    </row>
    <row r="6" spans="1:13" ht="19" x14ac:dyDescent="0.25">
      <c r="A6" s="94" t="s">
        <v>127</v>
      </c>
      <c r="B6" s="95">
        <f>B41</f>
        <v>2575095</v>
      </c>
      <c r="C6" s="80"/>
      <c r="E6" s="78">
        <f>E5+31</f>
        <v>45900</v>
      </c>
      <c r="F6" s="79"/>
      <c r="G6" s="1"/>
    </row>
    <row r="7" spans="1:13" ht="19" x14ac:dyDescent="0.25">
      <c r="A7" s="94" t="s">
        <v>128</v>
      </c>
      <c r="B7" s="95">
        <f>B6/B5</f>
        <v>213082.0368131868</v>
      </c>
      <c r="C7" s="81"/>
      <c r="E7" s="78">
        <f t="shared" ref="E7:E22" si="0">E6+31</f>
        <v>45931</v>
      </c>
      <c r="F7" s="79"/>
      <c r="G7" s="1"/>
    </row>
    <row r="8" spans="1:13" ht="19" x14ac:dyDescent="0.25">
      <c r="A8" s="1"/>
      <c r="B8" s="1"/>
      <c r="C8" s="81"/>
      <c r="E8" s="78">
        <f t="shared" si="0"/>
        <v>45962</v>
      </c>
      <c r="F8" s="79"/>
      <c r="G8" s="1"/>
    </row>
    <row r="9" spans="1:13" ht="19" x14ac:dyDescent="0.25">
      <c r="A9" s="90" t="s">
        <v>86</v>
      </c>
      <c r="B9" s="91">
        <f>B4</f>
        <v>45869</v>
      </c>
      <c r="C9" s="82"/>
      <c r="E9" s="78">
        <f t="shared" si="0"/>
        <v>45993</v>
      </c>
      <c r="F9" s="79"/>
      <c r="G9" s="1"/>
    </row>
    <row r="10" spans="1:13" ht="19" x14ac:dyDescent="0.25">
      <c r="A10" s="90" t="s">
        <v>19</v>
      </c>
      <c r="B10" s="92" t="s">
        <v>87</v>
      </c>
      <c r="C10" s="93" t="s">
        <v>88</v>
      </c>
      <c r="E10" s="78">
        <f t="shared" si="0"/>
        <v>46024</v>
      </c>
      <c r="F10" s="79"/>
      <c r="G10" s="1"/>
    </row>
    <row r="11" spans="1:13" ht="17" x14ac:dyDescent="0.2">
      <c r="A11" s="83" t="s">
        <v>94</v>
      </c>
      <c r="B11" s="96">
        <f>SUMIF('YTD Details Sample'!B:B, A11,'YTD Details Sample'!C:C)</f>
        <v>131700</v>
      </c>
      <c r="C11" s="105" t="str">
        <f t="shared" ref="C11:C28" si="1">IF(B11&lt;=0,"",REPT("⎯",B11/50000)&amp;"○"&amp;TEXT(SUM(B11/$B$41),"0.00%"))</f>
        <v>⎯⎯○5.11%</v>
      </c>
      <c r="E11" s="78">
        <f t="shared" si="0"/>
        <v>46055</v>
      </c>
      <c r="F11" s="79"/>
      <c r="G11" s="1"/>
    </row>
    <row r="12" spans="1:13" ht="17" x14ac:dyDescent="0.2">
      <c r="A12" s="83" t="s">
        <v>95</v>
      </c>
      <c r="B12" s="96">
        <f>SUMIF('YTD Details Sample'!B:B, A12,'YTD Details Sample'!C:C)</f>
        <v>128700</v>
      </c>
      <c r="C12" s="84" t="str">
        <f t="shared" si="1"/>
        <v>⎯⎯○5.00%</v>
      </c>
      <c r="E12" s="78">
        <f t="shared" si="0"/>
        <v>46086</v>
      </c>
      <c r="F12" s="79"/>
      <c r="G12" s="1"/>
    </row>
    <row r="13" spans="1:13" ht="17" x14ac:dyDescent="0.2">
      <c r="A13" s="83" t="s">
        <v>96</v>
      </c>
      <c r="B13" s="96">
        <f>SUMIF('YTD Details Sample'!B:B, A13,'YTD Details Sample'!C:C)</f>
        <v>196700</v>
      </c>
      <c r="C13" s="84" t="str">
        <f t="shared" si="1"/>
        <v>⎯⎯⎯○7.64%</v>
      </c>
      <c r="E13" s="78">
        <f t="shared" si="0"/>
        <v>46117</v>
      </c>
      <c r="F13" s="79"/>
      <c r="G13" s="1"/>
    </row>
    <row r="14" spans="1:13" ht="17" x14ac:dyDescent="0.2">
      <c r="A14" s="83" t="s">
        <v>97</v>
      </c>
      <c r="B14" s="96">
        <f>SUMIF('YTD Details Sample'!B:B, A14,'YTD Details Sample'!C:C)</f>
        <v>146700</v>
      </c>
      <c r="C14" s="84" t="str">
        <f t="shared" si="1"/>
        <v>⎯⎯○5.70%</v>
      </c>
      <c r="E14" s="78">
        <f t="shared" si="0"/>
        <v>46148</v>
      </c>
      <c r="F14" s="79"/>
      <c r="G14" s="1"/>
    </row>
    <row r="15" spans="1:13" ht="17" x14ac:dyDescent="0.2">
      <c r="A15" s="83" t="s">
        <v>98</v>
      </c>
      <c r="B15" s="96">
        <f>SUMIF('YTD Details Sample'!B:B, A15,'YTD Details Sample'!C:C)</f>
        <v>128700</v>
      </c>
      <c r="C15" s="84" t="str">
        <f t="shared" si="1"/>
        <v>⎯⎯○5.00%</v>
      </c>
      <c r="E15" s="78">
        <f t="shared" si="0"/>
        <v>46179</v>
      </c>
      <c r="F15" s="79"/>
      <c r="G15" s="1"/>
    </row>
    <row r="16" spans="1:13" ht="17" x14ac:dyDescent="0.2">
      <c r="A16" s="83" t="s">
        <v>99</v>
      </c>
      <c r="B16" s="96">
        <f>SUMIF('YTD Details Sample'!B:B, A16,'YTD Details Sample'!C:C)</f>
        <v>135700</v>
      </c>
      <c r="C16" s="84" t="str">
        <f t="shared" si="1"/>
        <v>⎯⎯○5.27%</v>
      </c>
      <c r="E16" s="78">
        <f t="shared" si="0"/>
        <v>46210</v>
      </c>
      <c r="F16" s="79"/>
      <c r="G16" s="1"/>
    </row>
    <row r="17" spans="1:8" ht="17" x14ac:dyDescent="0.2">
      <c r="A17" s="83" t="s">
        <v>100</v>
      </c>
      <c r="B17" s="96">
        <f>SUMIF('YTD Details Sample'!B:B, A17,'YTD Details Sample'!C:C)</f>
        <v>138700</v>
      </c>
      <c r="C17" s="84" t="str">
        <f t="shared" si="1"/>
        <v>⎯⎯○5.39%</v>
      </c>
      <c r="E17" s="78">
        <f t="shared" si="0"/>
        <v>46241</v>
      </c>
      <c r="F17" s="79"/>
      <c r="G17" s="1"/>
    </row>
    <row r="18" spans="1:8" ht="17" x14ac:dyDescent="0.2">
      <c r="A18" s="83" t="s">
        <v>101</v>
      </c>
      <c r="B18" s="96">
        <f>SUMIF('YTD Details Sample'!B:B, A18,'YTD Details Sample'!C:C)</f>
        <v>182700</v>
      </c>
      <c r="C18" s="84" t="str">
        <f t="shared" si="1"/>
        <v>⎯⎯⎯○7.09%</v>
      </c>
      <c r="E18" s="78">
        <f t="shared" si="0"/>
        <v>46272</v>
      </c>
      <c r="F18" s="79"/>
      <c r="G18" s="1"/>
    </row>
    <row r="19" spans="1:8" ht="17" x14ac:dyDescent="0.2">
      <c r="A19" s="83" t="s">
        <v>102</v>
      </c>
      <c r="B19" s="96">
        <f>SUMIF('YTD Details Sample'!B:B, A19,'YTD Details Sample'!C:C)</f>
        <v>376700</v>
      </c>
      <c r="C19" s="84" t="str">
        <f t="shared" si="1"/>
        <v>⎯⎯⎯⎯⎯⎯⎯○14.63%</v>
      </c>
      <c r="E19" s="78">
        <f t="shared" si="0"/>
        <v>46303</v>
      </c>
      <c r="F19" s="79"/>
      <c r="G19" s="1"/>
    </row>
    <row r="20" spans="1:8" ht="17" x14ac:dyDescent="0.2">
      <c r="A20" s="83" t="s">
        <v>103</v>
      </c>
      <c r="B20" s="96">
        <f>SUMIF('YTD Details Sample'!B:B, A20,'YTD Details Sample'!C:C)</f>
        <v>144200</v>
      </c>
      <c r="C20" s="84" t="str">
        <f t="shared" si="1"/>
        <v>⎯⎯○5.60%</v>
      </c>
      <c r="E20" s="78">
        <f t="shared" si="0"/>
        <v>46334</v>
      </c>
      <c r="F20" s="79"/>
      <c r="G20" s="1"/>
    </row>
    <row r="21" spans="1:8" ht="17" x14ac:dyDescent="0.2">
      <c r="A21" s="83" t="s">
        <v>104</v>
      </c>
      <c r="B21" s="96">
        <f>SUMIF('YTD Details Sample'!B:B, A21,'YTD Details Sample'!C:C)</f>
        <v>127700</v>
      </c>
      <c r="C21" s="84" t="str">
        <f t="shared" si="1"/>
        <v>⎯⎯○4.96%</v>
      </c>
      <c r="E21" s="78">
        <f t="shared" si="0"/>
        <v>46365</v>
      </c>
      <c r="F21" s="79"/>
      <c r="G21" s="1"/>
    </row>
    <row r="22" spans="1:8" ht="17" x14ac:dyDescent="0.2">
      <c r="A22" s="83" t="s">
        <v>105</v>
      </c>
      <c r="B22" s="96">
        <f>SUMIF('YTD Details Sample'!B:B, A22,'YTD Details Sample'!C:C)</f>
        <v>0</v>
      </c>
      <c r="C22" s="84" t="str">
        <f t="shared" si="1"/>
        <v/>
      </c>
      <c r="E22" s="78">
        <f t="shared" si="0"/>
        <v>46396</v>
      </c>
      <c r="F22" s="79"/>
      <c r="G22" s="1"/>
    </row>
    <row r="23" spans="1:8" ht="17" x14ac:dyDescent="0.2">
      <c r="A23" s="83" t="s">
        <v>106</v>
      </c>
      <c r="B23" s="96">
        <f>SUMIF('YTD Details Sample'!B:B, A23,'YTD Details Sample'!C:C)</f>
        <v>0</v>
      </c>
      <c r="C23" s="84" t="str">
        <f t="shared" si="1"/>
        <v/>
      </c>
      <c r="E23" s="1"/>
      <c r="F23" s="1"/>
      <c r="G23" s="1"/>
      <c r="H23" s="1"/>
    </row>
    <row r="24" spans="1:8" ht="17" x14ac:dyDescent="0.2">
      <c r="A24" s="83" t="s">
        <v>107</v>
      </c>
      <c r="B24" s="96">
        <f>SUMIF('YTD Details Sample'!B:B, A24,'YTD Details Sample'!C:C)</f>
        <v>0</v>
      </c>
      <c r="C24" s="84" t="str">
        <f t="shared" si="1"/>
        <v/>
      </c>
      <c r="E24" s="1"/>
      <c r="F24" s="1"/>
      <c r="G24" s="1"/>
      <c r="H24" s="1"/>
    </row>
    <row r="25" spans="1:8" ht="17" x14ac:dyDescent="0.2">
      <c r="A25" s="83" t="s">
        <v>108</v>
      </c>
      <c r="B25" s="96">
        <f>SUMIF('YTD Details Sample'!B:B, A25,'YTD Details Sample'!C:C)</f>
        <v>0</v>
      </c>
      <c r="C25" s="84" t="str">
        <f t="shared" si="1"/>
        <v/>
      </c>
      <c r="E25" s="1"/>
      <c r="F25" s="1"/>
      <c r="G25" s="1"/>
      <c r="H25" s="1"/>
    </row>
    <row r="26" spans="1:8" ht="17" x14ac:dyDescent="0.2">
      <c r="A26" s="83" t="s">
        <v>109</v>
      </c>
      <c r="B26" s="96">
        <f>SUMIF('YTD Details Sample'!B:B, A26,'YTD Details Sample'!C:C)</f>
        <v>156700</v>
      </c>
      <c r="C26" s="84" t="str">
        <f t="shared" si="1"/>
        <v>⎯⎯⎯○6.09%</v>
      </c>
      <c r="E26" s="1"/>
      <c r="F26" s="1"/>
      <c r="G26" s="1"/>
      <c r="H26" s="1"/>
    </row>
    <row r="27" spans="1:8" ht="17" x14ac:dyDescent="0.2">
      <c r="A27" s="83" t="s">
        <v>110</v>
      </c>
      <c r="B27" s="96">
        <f>SUMIF('YTD Details Sample'!B:B, A27,'YTD Details Sample'!C:C)</f>
        <v>166778</v>
      </c>
      <c r="C27" s="84" t="str">
        <f t="shared" si="1"/>
        <v>⎯⎯⎯○6.48%</v>
      </c>
      <c r="E27" s="1"/>
      <c r="F27" s="1"/>
      <c r="G27" s="1"/>
      <c r="H27" s="1"/>
    </row>
    <row r="28" spans="1:8" ht="17" x14ac:dyDescent="0.2">
      <c r="A28" s="83" t="s">
        <v>111</v>
      </c>
      <c r="B28" s="96">
        <f>SUMIF('YTD Details Sample'!B:B, A28,'YTD Details Sample'!C:C)</f>
        <v>136709</v>
      </c>
      <c r="C28" s="84" t="str">
        <f t="shared" si="1"/>
        <v>⎯⎯○5.31%</v>
      </c>
      <c r="E28" s="1"/>
      <c r="F28" s="1"/>
      <c r="G28" s="1"/>
      <c r="H28" s="1"/>
    </row>
    <row r="29" spans="1:8" ht="17" x14ac:dyDescent="0.2">
      <c r="A29" s="83" t="s">
        <v>112</v>
      </c>
      <c r="B29" s="96">
        <f>SUMIF('YTD Details Sample'!B:B, A29,'YTD Details Sample'!C:C)</f>
        <v>276708</v>
      </c>
      <c r="C29" s="84"/>
      <c r="E29" s="1"/>
      <c r="F29" s="1"/>
      <c r="G29" s="1"/>
      <c r="H29" s="1"/>
    </row>
    <row r="30" spans="1:8" ht="17" x14ac:dyDescent="0.2">
      <c r="A30" s="83" t="s">
        <v>116</v>
      </c>
      <c r="B30" s="96">
        <f>SUMIF('YTD Details Sample'!B:B, A30,'YTD Details Sample'!C:C)</f>
        <v>0</v>
      </c>
      <c r="C30" s="84"/>
      <c r="E30" s="1"/>
      <c r="F30" s="1"/>
      <c r="G30" s="1"/>
      <c r="H30" s="1"/>
    </row>
    <row r="31" spans="1:8" ht="17" x14ac:dyDescent="0.2">
      <c r="A31" s="83" t="s">
        <v>117</v>
      </c>
      <c r="B31" s="96">
        <f>SUMIF('YTD Details Sample'!B:B, A31,'YTD Details Sample'!C:C)</f>
        <v>0</v>
      </c>
      <c r="C31" s="84"/>
      <c r="E31" s="1"/>
      <c r="F31" s="1"/>
      <c r="G31" s="1"/>
      <c r="H31" s="1"/>
    </row>
    <row r="32" spans="1:8" ht="17" x14ac:dyDescent="0.2">
      <c r="A32" s="83" t="s">
        <v>118</v>
      </c>
      <c r="B32" s="96">
        <f>SUMIF('YTD Details Sample'!B:B, A32,'YTD Details Sample'!C:C)</f>
        <v>0</v>
      </c>
      <c r="C32" s="84"/>
      <c r="E32" s="1"/>
      <c r="F32" s="1"/>
      <c r="G32" s="1"/>
      <c r="H32" s="1"/>
    </row>
    <row r="33" spans="1:8" ht="17" x14ac:dyDescent="0.2">
      <c r="A33" s="83" t="s">
        <v>119</v>
      </c>
      <c r="B33" s="96">
        <f>SUMIF('YTD Details Sample'!B:B, A33,'YTD Details Sample'!C:C)</f>
        <v>0</v>
      </c>
      <c r="C33" s="84"/>
      <c r="E33" s="1"/>
      <c r="F33" s="1"/>
      <c r="G33" s="1"/>
      <c r="H33" s="1"/>
    </row>
    <row r="34" spans="1:8" ht="17" x14ac:dyDescent="0.2">
      <c r="A34" s="106" t="s">
        <v>120</v>
      </c>
      <c r="B34" s="96">
        <f>SUMIF('YTD Details Sample'!B:B, A34,'YTD Details Sample'!C:C)</f>
        <v>0</v>
      </c>
      <c r="C34" s="84"/>
      <c r="E34" s="1"/>
      <c r="F34" s="1"/>
      <c r="G34" s="1"/>
      <c r="H34" s="1"/>
    </row>
    <row r="35" spans="1:8" ht="17" x14ac:dyDescent="0.2">
      <c r="A35" s="106" t="s">
        <v>121</v>
      </c>
      <c r="B35" s="96">
        <f>SUMIF('YTD Details Sample'!B:B, A35,'YTD Details Sample'!C:C)</f>
        <v>0</v>
      </c>
      <c r="C35" s="84"/>
      <c r="E35" s="1"/>
      <c r="F35" s="1"/>
      <c r="G35" s="1"/>
      <c r="H35" s="1"/>
    </row>
    <row r="36" spans="1:8" ht="17" x14ac:dyDescent="0.2">
      <c r="A36" s="106" t="s">
        <v>122</v>
      </c>
      <c r="B36" s="96">
        <f>SUMIF('YTD Details Sample'!B:B, A36,'YTD Details Sample'!C:C)</f>
        <v>0</v>
      </c>
      <c r="C36" s="84"/>
      <c r="E36" s="1"/>
      <c r="F36" s="1"/>
      <c r="G36" s="1"/>
      <c r="H36" s="1"/>
    </row>
    <row r="37" spans="1:8" ht="17" x14ac:dyDescent="0.2">
      <c r="A37" s="106" t="s">
        <v>123</v>
      </c>
      <c r="B37" s="96">
        <f>SUMIF('YTD Details Sample'!B:B, A37,'YTD Details Sample'!C:C)</f>
        <v>0</v>
      </c>
      <c r="C37" s="84"/>
      <c r="E37" s="1"/>
      <c r="F37" s="1"/>
      <c r="G37" s="1"/>
      <c r="H37" s="1"/>
    </row>
    <row r="38" spans="1:8" ht="17" x14ac:dyDescent="0.2">
      <c r="A38" s="106" t="s">
        <v>124</v>
      </c>
      <c r="B38" s="96">
        <f>SUMIF('YTD Details Sample'!B:B, A38,'YTD Details Sample'!C:C)</f>
        <v>0</v>
      </c>
      <c r="C38" s="84"/>
      <c r="E38" s="1"/>
      <c r="F38" s="1"/>
      <c r="G38" s="1"/>
      <c r="H38" s="1"/>
    </row>
    <row r="39" spans="1:8" ht="17" x14ac:dyDescent="0.2">
      <c r="A39" s="106" t="s">
        <v>125</v>
      </c>
      <c r="B39" s="96">
        <f>SUMIF('YTD Details Sample'!B:B, A39,'YTD Details Sample'!C:C)</f>
        <v>0</v>
      </c>
      <c r="C39" s="84"/>
      <c r="E39" s="1"/>
      <c r="F39" s="1"/>
      <c r="G39" s="1"/>
      <c r="H39" s="1"/>
    </row>
    <row r="40" spans="1:8" ht="18" thickBot="1" x14ac:dyDescent="0.25">
      <c r="A40" s="107" t="s">
        <v>126</v>
      </c>
      <c r="B40" s="113">
        <f>SUMIF('YTD Details Sample'!B:B, A40,'YTD Details Sample'!C:C)</f>
        <v>0</v>
      </c>
      <c r="C40" s="84" t="str">
        <f>IF(B40&lt;=0,"",REPT("⎯",B40/50000)&amp;"○"&amp;TEXT(SUM(B40/$B$41),"0.00%"))</f>
        <v/>
      </c>
      <c r="E40" s="1"/>
      <c r="F40" s="1"/>
      <c r="G40" s="1"/>
      <c r="H40" s="1"/>
    </row>
    <row r="41" spans="1:8" x14ac:dyDescent="0.2">
      <c r="A41" s="85" t="s">
        <v>89</v>
      </c>
      <c r="B41" s="97">
        <f>SUM(B11:B40)</f>
        <v>2575095</v>
      </c>
      <c r="C41" s="86"/>
      <c r="E41" s="1"/>
      <c r="F41" s="1"/>
      <c r="G41" s="1"/>
      <c r="H41" s="1"/>
    </row>
    <row r="42" spans="1:8" ht="17" x14ac:dyDescent="0.2">
      <c r="A42" s="83" t="s">
        <v>90</v>
      </c>
      <c r="B42" s="98">
        <f>SUMIF('YTD Details Sample'!B:B, A42,'YTD Details Sample'!C:C)</f>
        <v>300000</v>
      </c>
      <c r="C42" s="86"/>
      <c r="E42" s="1"/>
      <c r="F42" s="1"/>
      <c r="G42" s="1"/>
      <c r="H42" s="1"/>
    </row>
    <row r="43" spans="1:8" x14ac:dyDescent="0.2">
      <c r="A43" s="73" t="s">
        <v>91</v>
      </c>
      <c r="B43" s="98">
        <f>B41+B42</f>
        <v>2875095</v>
      </c>
      <c r="C43" s="86"/>
      <c r="E43" s="1"/>
      <c r="F43" s="1"/>
      <c r="G43" s="1"/>
      <c r="H43" s="1"/>
    </row>
    <row r="44" spans="1:8" x14ac:dyDescent="0.2">
      <c r="A44" s="73" t="s">
        <v>92</v>
      </c>
      <c r="B44" s="98">
        <f>SUM('YTD Details Sample'!C:C)</f>
        <v>2875095</v>
      </c>
      <c r="C44" s="86"/>
      <c r="E44" s="1"/>
      <c r="F44" s="1"/>
      <c r="G44" s="1"/>
      <c r="H44" s="1"/>
    </row>
    <row r="45" spans="1:8" x14ac:dyDescent="0.2">
      <c r="A45" s="73" t="s">
        <v>93</v>
      </c>
      <c r="B45" s="98">
        <f>B43-B44</f>
        <v>0</v>
      </c>
      <c r="C45" s="86"/>
      <c r="E45" s="1"/>
      <c r="F45" s="1"/>
      <c r="G45" s="1"/>
      <c r="H45" s="1"/>
    </row>
    <row r="46" spans="1:8" x14ac:dyDescent="0.2">
      <c r="E46" s="1"/>
      <c r="F46" s="1"/>
      <c r="G46" s="1"/>
      <c r="H46" s="1"/>
    </row>
    <row r="47" spans="1:8" x14ac:dyDescent="0.2">
      <c r="A47" s="87" t="s">
        <v>129</v>
      </c>
      <c r="B47" s="99">
        <f>B42/B41</f>
        <v>0.11650055629015628</v>
      </c>
      <c r="C47" s="88"/>
      <c r="E47" s="1"/>
      <c r="F47" s="1"/>
      <c r="G47" s="1"/>
      <c r="H47" s="1"/>
    </row>
    <row r="48" spans="1:8" x14ac:dyDescent="0.2">
      <c r="E48" s="1"/>
      <c r="F48" s="1"/>
      <c r="G48" s="1"/>
      <c r="H48" s="1"/>
    </row>
    <row r="49" spans="5:8" x14ac:dyDescent="0.2">
      <c r="E49" s="1"/>
      <c r="F49" s="1"/>
      <c r="G49" s="1"/>
      <c r="H49" s="1"/>
    </row>
    <row r="50" spans="5:8" x14ac:dyDescent="0.2">
      <c r="E50" s="1"/>
      <c r="F50" s="1"/>
      <c r="G50" s="1"/>
      <c r="H50" s="1"/>
    </row>
    <row r="51" spans="5:8" x14ac:dyDescent="0.2">
      <c r="E51" s="1"/>
      <c r="F51" s="1"/>
      <c r="G51" s="1"/>
      <c r="H51" s="1"/>
    </row>
    <row r="52" spans="5:8" x14ac:dyDescent="0.2">
      <c r="E52" s="1"/>
      <c r="F52" s="1"/>
      <c r="G52" s="1"/>
      <c r="H52" s="1"/>
    </row>
  </sheetData>
  <mergeCells count="4">
    <mergeCell ref="A1:B1"/>
    <mergeCell ref="E1:G1"/>
    <mergeCell ref="H1:M1"/>
    <mergeCell ref="E3:F3"/>
  </mergeCells>
  <hyperlinks>
    <hyperlink ref="H1" location="Summary!A1" display="Back to summary Page" xr:uid="{7CFB1ACC-51AC-FC45-B3D3-D3477B5D4F3B}"/>
    <hyperlink ref="C1" location="'YTD Details'!A1" display="Link to YTD Details" xr:uid="{CB782830-1D90-EF47-822E-2B49CE68A735}"/>
    <hyperlink ref="H1:M1" location="Hub!A1" display="Back to Hub" xr:uid="{9A1CB3BC-33B3-F64D-A885-685CA2672E4B}"/>
  </hyperlinks>
  <pageMargins left="0.7" right="0.7" top="0.75" bottom="0.75" header="0.3" footer="0.3"/>
  <pageSetup orientation="portrait" horizontalDpi="0" verticalDpi="0"/>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9744-2DC9-7E4E-A2D5-7A083E58ED23}">
  <dimension ref="A1:C21"/>
  <sheetViews>
    <sheetView workbookViewId="0">
      <selection activeCell="C14" sqref="C14"/>
    </sheetView>
  </sheetViews>
  <sheetFormatPr baseColWidth="10" defaultRowHeight="16" x14ac:dyDescent="0.2"/>
  <cols>
    <col min="1" max="1" width="19.5" bestFit="1" customWidth="1"/>
    <col min="2" max="2" width="14.5" bestFit="1" customWidth="1"/>
    <col min="3" max="3" width="12.5" style="104" bestFit="1" customWidth="1"/>
    <col min="4" max="4" width="11.5" bestFit="1" customWidth="1"/>
  </cols>
  <sheetData>
    <row r="1" spans="1:3" x14ac:dyDescent="0.2">
      <c r="A1" s="102" t="s">
        <v>0</v>
      </c>
      <c r="B1" s="102" t="s">
        <v>19</v>
      </c>
      <c r="C1" s="103" t="s">
        <v>115</v>
      </c>
    </row>
    <row r="2" spans="1:3" x14ac:dyDescent="0.2">
      <c r="A2">
        <v>12345</v>
      </c>
      <c r="B2" t="s">
        <v>94</v>
      </c>
      <c r="C2" s="104">
        <v>131700</v>
      </c>
    </row>
    <row r="3" spans="1:3" x14ac:dyDescent="0.2">
      <c r="A3">
        <v>12345</v>
      </c>
      <c r="B3" t="s">
        <v>95</v>
      </c>
      <c r="C3" s="104">
        <v>128700</v>
      </c>
    </row>
    <row r="4" spans="1:3" x14ac:dyDescent="0.2">
      <c r="A4">
        <v>12345</v>
      </c>
      <c r="B4" t="s">
        <v>96</v>
      </c>
      <c r="C4" s="104">
        <v>196700</v>
      </c>
    </row>
    <row r="5" spans="1:3" x14ac:dyDescent="0.2">
      <c r="A5">
        <v>12345</v>
      </c>
      <c r="B5" t="s">
        <v>97</v>
      </c>
      <c r="C5" s="104">
        <v>146700</v>
      </c>
    </row>
    <row r="6" spans="1:3" x14ac:dyDescent="0.2">
      <c r="A6">
        <v>12345</v>
      </c>
      <c r="B6" t="s">
        <v>98</v>
      </c>
      <c r="C6" s="104">
        <v>128700</v>
      </c>
    </row>
    <row r="7" spans="1:3" x14ac:dyDescent="0.2">
      <c r="A7">
        <v>12345</v>
      </c>
      <c r="B7" t="s">
        <v>99</v>
      </c>
      <c r="C7" s="104">
        <v>135700</v>
      </c>
    </row>
    <row r="8" spans="1:3" x14ac:dyDescent="0.2">
      <c r="A8">
        <v>12345</v>
      </c>
      <c r="B8" t="s">
        <v>100</v>
      </c>
      <c r="C8" s="104">
        <v>138700</v>
      </c>
    </row>
    <row r="9" spans="1:3" x14ac:dyDescent="0.2">
      <c r="A9">
        <v>12345</v>
      </c>
      <c r="B9" t="s">
        <v>101</v>
      </c>
      <c r="C9" s="104">
        <v>182700</v>
      </c>
    </row>
    <row r="10" spans="1:3" x14ac:dyDescent="0.2">
      <c r="A10">
        <v>12345</v>
      </c>
      <c r="B10" t="s">
        <v>102</v>
      </c>
      <c r="C10" s="104">
        <v>376700</v>
      </c>
    </row>
    <row r="11" spans="1:3" x14ac:dyDescent="0.2">
      <c r="A11">
        <v>12345</v>
      </c>
      <c r="B11" t="s">
        <v>103</v>
      </c>
      <c r="C11" s="104">
        <v>144200</v>
      </c>
    </row>
    <row r="12" spans="1:3" x14ac:dyDescent="0.2">
      <c r="A12">
        <v>12345</v>
      </c>
      <c r="B12" t="s">
        <v>104</v>
      </c>
      <c r="C12" s="104">
        <v>127700</v>
      </c>
    </row>
    <row r="13" spans="1:3" x14ac:dyDescent="0.2">
      <c r="A13">
        <v>12345</v>
      </c>
      <c r="B13" t="s">
        <v>105</v>
      </c>
    </row>
    <row r="14" spans="1:3" x14ac:dyDescent="0.2">
      <c r="A14">
        <v>12345</v>
      </c>
      <c r="B14" t="s">
        <v>106</v>
      </c>
    </row>
    <row r="15" spans="1:3" x14ac:dyDescent="0.2">
      <c r="A15">
        <v>12345</v>
      </c>
      <c r="B15" t="s">
        <v>107</v>
      </c>
    </row>
    <row r="16" spans="1:3" x14ac:dyDescent="0.2">
      <c r="A16">
        <v>12345</v>
      </c>
      <c r="B16" t="s">
        <v>108</v>
      </c>
    </row>
    <row r="17" spans="1:3" x14ac:dyDescent="0.2">
      <c r="A17">
        <v>12345</v>
      </c>
      <c r="B17" t="s">
        <v>109</v>
      </c>
      <c r="C17" s="104">
        <v>156700</v>
      </c>
    </row>
    <row r="18" spans="1:3" x14ac:dyDescent="0.2">
      <c r="A18">
        <v>12345</v>
      </c>
      <c r="B18" t="s">
        <v>110</v>
      </c>
      <c r="C18" s="104">
        <v>166778</v>
      </c>
    </row>
    <row r="19" spans="1:3" x14ac:dyDescent="0.2">
      <c r="A19">
        <v>12345</v>
      </c>
      <c r="B19" t="s">
        <v>111</v>
      </c>
      <c r="C19" s="104">
        <v>136709</v>
      </c>
    </row>
    <row r="20" spans="1:3" x14ac:dyDescent="0.2">
      <c r="A20">
        <v>12345</v>
      </c>
      <c r="B20" t="s">
        <v>112</v>
      </c>
      <c r="C20" s="104">
        <v>276708</v>
      </c>
    </row>
    <row r="21" spans="1:3" x14ac:dyDescent="0.2">
      <c r="A21">
        <v>12345</v>
      </c>
      <c r="B21" t="s">
        <v>90</v>
      </c>
      <c r="C21" s="104">
        <v>300000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B684-0DEA-0341-B66E-0AD8AC8B3930}">
  <sheetPr>
    <tabColor rgb="FFB1FEEB"/>
  </sheetPr>
  <dimension ref="A1:AA9"/>
  <sheetViews>
    <sheetView workbookViewId="0">
      <selection activeCell="AA22" sqref="AA22"/>
    </sheetView>
  </sheetViews>
  <sheetFormatPr baseColWidth="10" defaultRowHeight="16" x14ac:dyDescent="0.2"/>
  <cols>
    <col min="1" max="16384" width="10.83203125" style="1"/>
  </cols>
  <sheetData>
    <row r="1" spans="1:27" ht="29" x14ac:dyDescent="0.35">
      <c r="A1" s="191" t="s">
        <v>165</v>
      </c>
      <c r="B1" s="44"/>
      <c r="C1" s="44"/>
      <c r="D1" s="44"/>
      <c r="E1" s="44"/>
      <c r="F1" s="44"/>
      <c r="G1" s="44"/>
      <c r="H1" s="44"/>
      <c r="I1" s="44"/>
      <c r="J1" s="44"/>
      <c r="K1" s="44"/>
      <c r="L1" s="44"/>
      <c r="M1" s="44"/>
      <c r="N1" s="44"/>
      <c r="O1" s="44"/>
      <c r="P1" s="44"/>
      <c r="Q1" s="44"/>
      <c r="R1" s="44"/>
      <c r="S1" s="44"/>
      <c r="T1" s="44"/>
      <c r="U1" s="44"/>
      <c r="V1" s="44"/>
      <c r="W1" s="44"/>
      <c r="X1" s="44"/>
      <c r="Y1" s="44"/>
      <c r="Z1" s="44"/>
      <c r="AA1" s="192"/>
    </row>
    <row r="2" spans="1:27" ht="24" x14ac:dyDescent="0.3">
      <c r="A2" s="120" t="s">
        <v>166</v>
      </c>
      <c r="B2" s="193"/>
      <c r="C2" s="193"/>
      <c r="D2" s="193"/>
      <c r="E2" s="193"/>
      <c r="F2" s="193"/>
      <c r="G2" s="193"/>
      <c r="H2" s="193"/>
      <c r="I2" s="193"/>
      <c r="J2" s="193"/>
      <c r="K2" s="193"/>
      <c r="L2" s="193"/>
      <c r="M2" s="193"/>
      <c r="N2" s="193"/>
      <c r="O2" s="193"/>
      <c r="P2" s="193"/>
      <c r="Q2" s="193"/>
      <c r="R2" s="193"/>
      <c r="S2" s="193"/>
      <c r="T2" s="193"/>
      <c r="U2" s="193"/>
      <c r="V2" s="193"/>
      <c r="AA2" s="194"/>
    </row>
    <row r="3" spans="1:27" ht="24" x14ac:dyDescent="0.3">
      <c r="A3" s="120" t="s">
        <v>167</v>
      </c>
      <c r="B3" s="193"/>
      <c r="C3" s="193"/>
      <c r="D3" s="193"/>
      <c r="E3" s="193"/>
      <c r="F3" s="193"/>
      <c r="G3" s="193"/>
      <c r="H3" s="193"/>
      <c r="I3" s="193"/>
      <c r="J3" s="193"/>
      <c r="K3" s="193"/>
      <c r="L3" s="193"/>
      <c r="M3" s="193"/>
      <c r="N3" s="193"/>
      <c r="O3" s="193"/>
      <c r="P3" s="193"/>
      <c r="Q3" s="193"/>
      <c r="R3" s="193"/>
      <c r="S3" s="193"/>
      <c r="T3" s="193"/>
      <c r="U3" s="193"/>
      <c r="V3" s="193"/>
      <c r="AA3" s="194"/>
    </row>
    <row r="4" spans="1:27" ht="24" x14ac:dyDescent="0.3">
      <c r="A4" s="195" t="s">
        <v>168</v>
      </c>
      <c r="B4" s="193"/>
      <c r="C4" s="193"/>
      <c r="D4" s="193"/>
      <c r="E4" s="193"/>
      <c r="F4" s="193"/>
      <c r="G4" s="193"/>
      <c r="H4" s="193"/>
      <c r="I4" s="193"/>
      <c r="J4" s="193"/>
      <c r="K4" s="193"/>
      <c r="L4" s="193"/>
      <c r="M4" s="193"/>
      <c r="N4" s="193"/>
      <c r="O4" s="193"/>
      <c r="P4" s="193"/>
      <c r="Q4" s="193"/>
      <c r="R4" s="193"/>
      <c r="S4" s="193"/>
      <c r="T4" s="193"/>
      <c r="U4" s="193"/>
      <c r="V4" s="193"/>
      <c r="AA4" s="194"/>
    </row>
    <row r="5" spans="1:27" ht="24" x14ac:dyDescent="0.3">
      <c r="A5" s="120" t="s">
        <v>169</v>
      </c>
      <c r="B5" s="193"/>
      <c r="C5" s="193"/>
      <c r="D5" s="193"/>
      <c r="E5" s="193"/>
      <c r="F5" s="193"/>
      <c r="G5" s="193"/>
      <c r="H5" s="193"/>
      <c r="I5" s="193"/>
      <c r="J5" s="193"/>
      <c r="K5" s="193"/>
      <c r="L5" s="193"/>
      <c r="M5" s="193"/>
      <c r="N5" s="193"/>
      <c r="O5" s="193"/>
      <c r="P5" s="193"/>
      <c r="Q5" s="193"/>
      <c r="R5" s="193"/>
      <c r="S5" s="193"/>
      <c r="T5" s="193"/>
      <c r="U5" s="193"/>
      <c r="V5" s="193"/>
      <c r="AA5" s="194"/>
    </row>
    <row r="6" spans="1:27" ht="24" x14ac:dyDescent="0.3">
      <c r="A6" s="120" t="s">
        <v>170</v>
      </c>
      <c r="B6" s="193"/>
      <c r="C6" s="193"/>
      <c r="D6" s="193"/>
      <c r="E6" s="193"/>
      <c r="F6" s="193"/>
      <c r="G6" s="193"/>
      <c r="H6" s="193"/>
      <c r="I6" s="193"/>
      <c r="J6" s="193"/>
      <c r="K6" s="193"/>
      <c r="L6" s="193"/>
      <c r="M6" s="193"/>
      <c r="N6" s="193"/>
      <c r="O6" s="193"/>
      <c r="P6" s="193"/>
      <c r="Q6" s="193"/>
      <c r="R6" s="193"/>
      <c r="S6" s="193"/>
      <c r="T6" s="193"/>
      <c r="U6" s="193"/>
      <c r="V6" s="193"/>
      <c r="AA6" s="194"/>
    </row>
    <row r="7" spans="1:27" ht="24" x14ac:dyDescent="0.3">
      <c r="A7" s="121" t="s">
        <v>171</v>
      </c>
      <c r="B7" s="196"/>
      <c r="C7" s="196"/>
      <c r="D7" s="196"/>
      <c r="E7" s="196"/>
      <c r="F7" s="196"/>
      <c r="G7" s="196"/>
      <c r="H7" s="196"/>
      <c r="I7" s="196"/>
      <c r="J7" s="196"/>
      <c r="K7" s="196"/>
      <c r="L7" s="196"/>
      <c r="M7" s="196"/>
      <c r="N7" s="196"/>
      <c r="O7" s="196"/>
      <c r="P7" s="196"/>
      <c r="Q7" s="196"/>
      <c r="R7" s="196"/>
      <c r="S7" s="196"/>
      <c r="T7" s="196"/>
      <c r="U7" s="196"/>
      <c r="V7" s="196"/>
      <c r="W7" s="9"/>
      <c r="X7" s="9"/>
      <c r="Y7" s="9"/>
      <c r="Z7" s="9"/>
      <c r="AA7" s="197"/>
    </row>
    <row r="9" spans="1:27" ht="22" x14ac:dyDescent="0.3">
      <c r="A9" s="43" t="s">
        <v>189</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240A-C700-B74B-9406-0334EE9F6BCC}">
  <sheetPr>
    <tabColor rgb="FFB1FEEB"/>
  </sheetPr>
  <dimension ref="O1"/>
  <sheetViews>
    <sheetView zoomScaleNormal="100" workbookViewId="0">
      <selection activeCell="AA22" sqref="AA22"/>
    </sheetView>
  </sheetViews>
  <sheetFormatPr baseColWidth="10" defaultRowHeight="16" x14ac:dyDescent="0.2"/>
  <cols>
    <col min="1" max="16384" width="10.83203125" style="1"/>
  </cols>
  <sheetData>
    <row r="1" spans="15:15" ht="25" x14ac:dyDescent="0.25">
      <c r="O1" s="204" t="s">
        <v>59</v>
      </c>
    </row>
  </sheetData>
  <hyperlinks>
    <hyperlink ref="O1" location="Hub!A1" display="HOME" xr:uid="{0A8D3790-9B71-4048-A4FE-74D092AD62FB}"/>
  </hyperlinks>
  <pageMargins left="0.7" right="0.7" top="0.75" bottom="0.75" header="0.3" footer="0.3"/>
  <pageSetup scale="53" orientation="landscape" horizontalDpi="0" verticalDpi="0"/>
  <rowBreaks count="3" manualBreakCount="3">
    <brk id="57" max="16383" man="1"/>
    <brk id="104" max="16383" man="1"/>
    <brk id="145" max="16383"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Welcome</vt:lpstr>
      <vt:lpstr>Hub</vt:lpstr>
      <vt:lpstr>MTDC Temp</vt:lpstr>
      <vt:lpstr>TDC Temp</vt:lpstr>
      <vt:lpstr>Staff Hub</vt:lpstr>
      <vt:lpstr>Run Rate sample</vt:lpstr>
      <vt:lpstr>YTD Details Sample</vt:lpstr>
      <vt:lpstr>Disclaimer</vt:lpstr>
      <vt:lpstr>Directions - Hub</vt:lpstr>
      <vt:lpstr>Directions-Template</vt:lpstr>
      <vt:lpstr>Directions - Run Rate</vt:lpstr>
      <vt:lpstr>RA Tips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 valley</dc:creator>
  <cp:lastModifiedBy>ave valley</cp:lastModifiedBy>
  <dcterms:created xsi:type="dcterms:W3CDTF">2025-08-14T04:17:38Z</dcterms:created>
  <dcterms:modified xsi:type="dcterms:W3CDTF">2025-08-27T17:20:23Z</dcterms:modified>
</cp:coreProperties>
</file>